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gilp\Desktop\InformeFinalSGIC-UC_2019-20\Resultados\"/>
    </mc:Choice>
  </mc:AlternateContent>
  <xr:revisionPtr revIDLastSave="0" documentId="13_ncr:1_{AC70C7E0-64C5-41CC-8B00-24EDB2850E3C}" xr6:coauthVersionLast="36" xr6:coauthVersionMax="36" xr10:uidLastSave="{00000000-0000-0000-0000-000000000000}"/>
  <bookViews>
    <workbookView xWindow="120" yWindow="525" windowWidth="18795" windowHeight="11340" xr2:uid="{00000000-000D-0000-FFFF-FFFF00000000}"/>
  </bookViews>
  <sheets>
    <sheet name="Portada" sheetId="7" r:id="rId1"/>
    <sheet name="Preguntas" sheetId="5" r:id="rId2"/>
    <sheet name="Valoración ASIGNATURAS" sheetId="9" r:id="rId3"/>
    <sheet name="Valoración PROFESORADO" sheetId="1" r:id="rId4"/>
  </sheets>
  <definedNames>
    <definedName name="_xlnm.Print_Titles" localSheetId="2">'Valoración ASIGNATURAS'!$A:$A</definedName>
    <definedName name="_xlnm.Print_Titles" localSheetId="3">'Valoración PROFESORADO'!$A:$A</definedName>
  </definedNames>
  <calcPr calcId="191029"/>
</workbook>
</file>

<file path=xl/calcChain.xml><?xml version="1.0" encoding="utf-8"?>
<calcChain xmlns="http://schemas.openxmlformats.org/spreadsheetml/2006/main">
  <c r="AD4" i="9" l="1"/>
  <c r="AD5" i="9"/>
  <c r="AD6" i="9"/>
  <c r="AD7" i="9"/>
  <c r="AD8" i="9"/>
  <c r="AD9" i="9"/>
  <c r="AD10" i="9"/>
  <c r="AD11" i="9"/>
  <c r="AD12" i="9"/>
  <c r="AD13" i="9"/>
  <c r="AD14" i="9"/>
  <c r="AD15" i="9"/>
  <c r="AD16" i="9"/>
  <c r="AD17" i="9"/>
  <c r="AD19" i="9"/>
  <c r="AD20" i="9"/>
  <c r="AD21" i="9"/>
  <c r="AD22" i="9"/>
  <c r="AD23" i="9"/>
  <c r="AD24" i="9"/>
  <c r="AD25" i="9"/>
  <c r="AD26" i="9"/>
  <c r="AD27" i="9"/>
  <c r="AD28" i="9"/>
  <c r="AD30" i="9"/>
  <c r="AD31" i="9"/>
  <c r="AD32" i="9"/>
  <c r="AD33" i="9"/>
  <c r="AD34" i="9"/>
  <c r="AD35" i="9"/>
  <c r="AD36" i="9"/>
  <c r="AD37" i="9"/>
  <c r="AD38" i="9"/>
  <c r="AD39" i="9"/>
  <c r="AD41" i="9"/>
  <c r="AD42" i="9"/>
  <c r="AB4" i="9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9" i="9"/>
  <c r="AB20" i="9"/>
  <c r="AB21" i="9"/>
  <c r="AB22" i="9"/>
  <c r="AB23" i="9"/>
  <c r="AB24" i="9"/>
  <c r="AB25" i="9"/>
  <c r="AB26" i="9"/>
  <c r="AB27" i="9"/>
  <c r="AB28" i="9"/>
  <c r="AB30" i="9"/>
  <c r="AB31" i="9"/>
  <c r="AB32" i="9"/>
  <c r="AB33" i="9"/>
  <c r="AB34" i="9"/>
  <c r="AB35" i="9"/>
  <c r="AB36" i="9"/>
  <c r="AB37" i="9"/>
  <c r="AB38" i="9"/>
  <c r="AB39" i="9"/>
  <c r="AB41" i="9"/>
  <c r="AB42" i="9"/>
  <c r="Z4" i="9"/>
  <c r="Z5" i="9"/>
  <c r="Z6" i="9"/>
  <c r="Z7" i="9"/>
  <c r="Z8" i="9"/>
  <c r="Z9" i="9"/>
  <c r="Z10" i="9"/>
  <c r="Z11" i="9"/>
  <c r="Z12" i="9"/>
  <c r="Z13" i="9"/>
  <c r="Z14" i="9"/>
  <c r="Z15" i="9"/>
  <c r="Z16" i="9"/>
  <c r="Z17" i="9"/>
  <c r="Z19" i="9"/>
  <c r="Z20" i="9"/>
  <c r="Z21" i="9"/>
  <c r="Z22" i="9"/>
  <c r="Z23" i="9"/>
  <c r="Z24" i="9"/>
  <c r="Z25" i="9"/>
  <c r="Z26" i="9"/>
  <c r="Z27" i="9"/>
  <c r="Z28" i="9"/>
  <c r="Z30" i="9"/>
  <c r="Z31" i="9"/>
  <c r="Z32" i="9"/>
  <c r="Z33" i="9"/>
  <c r="Z34" i="9"/>
  <c r="Z35" i="9"/>
  <c r="Z36" i="9"/>
  <c r="Z37" i="9"/>
  <c r="Z38" i="9"/>
  <c r="Z39" i="9"/>
  <c r="Z41" i="9"/>
  <c r="Z42" i="9"/>
  <c r="D31" i="1" l="1"/>
  <c r="D27" i="1"/>
  <c r="D24" i="1"/>
  <c r="V24" i="1"/>
  <c r="X24" i="1"/>
  <c r="D17" i="1"/>
  <c r="C46" i="1"/>
  <c r="C45" i="1"/>
  <c r="C44" i="1"/>
  <c r="C43" i="1"/>
  <c r="C42" i="1"/>
  <c r="B46" i="1"/>
  <c r="B43" i="1"/>
  <c r="B42" i="1"/>
  <c r="C49" i="9"/>
  <c r="C48" i="9"/>
  <c r="C47" i="9"/>
  <c r="C46" i="9"/>
  <c r="C45" i="9"/>
  <c r="C44" i="9"/>
  <c r="B48" i="9"/>
  <c r="B44" i="9"/>
  <c r="B45" i="9"/>
  <c r="B49" i="9"/>
  <c r="D40" i="9"/>
  <c r="D29" i="9"/>
  <c r="D18" i="9"/>
  <c r="Y47" i="1" l="1"/>
  <c r="Y46" i="1"/>
  <c r="Y45" i="1"/>
  <c r="Y44" i="1"/>
  <c r="Y43" i="1"/>
  <c r="Y42" i="1"/>
  <c r="W47" i="1"/>
  <c r="W46" i="1"/>
  <c r="W45" i="1"/>
  <c r="W44" i="1"/>
  <c r="W43" i="1"/>
  <c r="W42" i="1"/>
  <c r="U47" i="1"/>
  <c r="U46" i="1"/>
  <c r="U45" i="1"/>
  <c r="U44" i="1"/>
  <c r="U43" i="1"/>
  <c r="U42" i="1"/>
  <c r="E47" i="1"/>
  <c r="E46" i="1"/>
  <c r="E45" i="1"/>
  <c r="E44" i="1"/>
  <c r="E43" i="1"/>
  <c r="E42" i="1"/>
  <c r="C47" i="1"/>
  <c r="B44" i="1"/>
  <c r="B45" i="1"/>
  <c r="B47" i="1"/>
  <c r="AC49" i="9"/>
  <c r="AC48" i="9"/>
  <c r="AC47" i="9"/>
  <c r="AC46" i="9"/>
  <c r="AC45" i="9"/>
  <c r="AC44" i="9"/>
  <c r="AA49" i="9"/>
  <c r="AA48" i="9"/>
  <c r="AA47" i="9"/>
  <c r="AA46" i="9"/>
  <c r="AA45" i="9"/>
  <c r="AA44" i="9"/>
  <c r="Y49" i="9"/>
  <c r="Y48" i="9"/>
  <c r="Y47" i="9"/>
  <c r="Y46" i="9"/>
  <c r="Y45" i="9"/>
  <c r="Y44" i="9"/>
  <c r="D44" i="9"/>
  <c r="D45" i="9"/>
  <c r="D48" i="9"/>
  <c r="F49" i="9"/>
  <c r="E49" i="9"/>
  <c r="F48" i="9"/>
  <c r="E48" i="9"/>
  <c r="F47" i="9"/>
  <c r="E47" i="9"/>
  <c r="F46" i="9"/>
  <c r="E46" i="9"/>
  <c r="F45" i="9"/>
  <c r="E45" i="9"/>
  <c r="F44" i="9"/>
  <c r="E44" i="9"/>
  <c r="B47" i="9"/>
  <c r="D47" i="9" s="1"/>
  <c r="B46" i="9"/>
  <c r="D46" i="9" s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8" i="1"/>
  <c r="Z19" i="1"/>
  <c r="Z20" i="1"/>
  <c r="Z21" i="1"/>
  <c r="Z22" i="1"/>
  <c r="Z23" i="1"/>
  <c r="Z25" i="1"/>
  <c r="Z26" i="1"/>
  <c r="Z28" i="1"/>
  <c r="Z29" i="1"/>
  <c r="Z30" i="1"/>
  <c r="Z32" i="1"/>
  <c r="Z33" i="1"/>
  <c r="Z34" i="1"/>
  <c r="Z35" i="1"/>
  <c r="Z36" i="1"/>
  <c r="Z37" i="1"/>
  <c r="Z39" i="1"/>
  <c r="Z40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8" i="1"/>
  <c r="X19" i="1"/>
  <c r="X20" i="1"/>
  <c r="X21" i="1"/>
  <c r="X22" i="1"/>
  <c r="X23" i="1"/>
  <c r="X25" i="1"/>
  <c r="X26" i="1"/>
  <c r="X28" i="1"/>
  <c r="X29" i="1"/>
  <c r="X30" i="1"/>
  <c r="X32" i="1"/>
  <c r="X33" i="1"/>
  <c r="X34" i="1"/>
  <c r="X35" i="1"/>
  <c r="X36" i="1"/>
  <c r="X37" i="1"/>
  <c r="X39" i="1"/>
  <c r="X40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8" i="1"/>
  <c r="V19" i="1"/>
  <c r="V20" i="1"/>
  <c r="V21" i="1"/>
  <c r="V22" i="1"/>
  <c r="V23" i="1"/>
  <c r="V25" i="1"/>
  <c r="V26" i="1"/>
  <c r="V28" i="1"/>
  <c r="V29" i="1"/>
  <c r="V30" i="1"/>
  <c r="V32" i="1"/>
  <c r="V33" i="1"/>
  <c r="V34" i="1"/>
  <c r="V35" i="1"/>
  <c r="V36" i="1"/>
  <c r="V37" i="1"/>
  <c r="V39" i="1"/>
  <c r="V4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5" i="1"/>
  <c r="D26" i="1"/>
  <c r="D28" i="1"/>
  <c r="D29" i="1"/>
  <c r="D30" i="1"/>
  <c r="D32" i="1"/>
  <c r="D33" i="1"/>
  <c r="D34" i="1"/>
  <c r="D35" i="1"/>
  <c r="D36" i="1"/>
  <c r="D37" i="1"/>
  <c r="D39" i="1"/>
  <c r="D40" i="1"/>
  <c r="D49" i="9" l="1"/>
  <c r="G11" i="9"/>
  <c r="G12" i="9"/>
  <c r="G13" i="9"/>
  <c r="G14" i="9"/>
  <c r="G15" i="9"/>
  <c r="G16" i="9"/>
  <c r="G17" i="9"/>
  <c r="G19" i="9"/>
  <c r="G20" i="9"/>
  <c r="G21" i="9"/>
  <c r="G22" i="9"/>
  <c r="G23" i="9"/>
  <c r="G24" i="9"/>
  <c r="D12" i="9"/>
  <c r="D13" i="9"/>
  <c r="D14" i="9"/>
  <c r="D15" i="9"/>
  <c r="D16" i="9"/>
  <c r="D17" i="9"/>
  <c r="D19" i="9"/>
  <c r="D20" i="9"/>
  <c r="D21" i="9"/>
  <c r="D22" i="9"/>
  <c r="D23" i="9"/>
  <c r="D24" i="9"/>
  <c r="G8" i="9" l="1"/>
  <c r="D8" i="9"/>
  <c r="D9" i="9"/>
  <c r="G5" i="9"/>
  <c r="G6" i="9"/>
  <c r="G7" i="9"/>
  <c r="G9" i="9"/>
  <c r="G10" i="9"/>
  <c r="Z3" i="1" l="1"/>
  <c r="X3" i="1"/>
  <c r="V3" i="1"/>
  <c r="D3" i="1"/>
  <c r="AB49" i="9"/>
  <c r="AD3" i="9"/>
  <c r="AB3" i="9"/>
  <c r="Z3" i="9"/>
  <c r="G3" i="9"/>
  <c r="G4" i="9"/>
  <c r="G25" i="9"/>
  <c r="G26" i="9"/>
  <c r="G27" i="9"/>
  <c r="G28" i="9"/>
  <c r="G30" i="9"/>
  <c r="G31" i="9"/>
  <c r="G32" i="9"/>
  <c r="G33" i="9"/>
  <c r="G34" i="9"/>
  <c r="G35" i="9"/>
  <c r="G36" i="9"/>
  <c r="G37" i="9"/>
  <c r="G38" i="9"/>
  <c r="G39" i="9"/>
  <c r="G41" i="9"/>
  <c r="G42" i="9"/>
  <c r="D3" i="9"/>
  <c r="D4" i="9"/>
  <c r="D5" i="9"/>
  <c r="D6" i="9"/>
  <c r="D7" i="9"/>
  <c r="D10" i="9"/>
  <c r="D11" i="9"/>
  <c r="D25" i="9"/>
  <c r="D26" i="9"/>
  <c r="D27" i="9"/>
  <c r="D28" i="9"/>
  <c r="D30" i="9"/>
  <c r="D31" i="9"/>
  <c r="D32" i="9"/>
  <c r="D33" i="9"/>
  <c r="D34" i="9"/>
  <c r="D35" i="9"/>
  <c r="D36" i="9"/>
  <c r="D37" i="9"/>
  <c r="D38" i="9"/>
  <c r="D39" i="9"/>
  <c r="D41" i="9"/>
  <c r="D42" i="9"/>
  <c r="Z49" i="9" l="1"/>
  <c r="AD49" i="9"/>
  <c r="V44" i="1" l="1"/>
  <c r="V42" i="1"/>
  <c r="V46" i="1"/>
  <c r="Z43" i="1"/>
  <c r="Z45" i="1"/>
  <c r="Z44" i="1"/>
  <c r="X44" i="1"/>
  <c r="V45" i="1"/>
  <c r="X45" i="1"/>
  <c r="Z42" i="1"/>
  <c r="Z46" i="1"/>
  <c r="X42" i="1"/>
  <c r="X46" i="1"/>
  <c r="V43" i="1"/>
  <c r="X43" i="1"/>
  <c r="Z48" i="9"/>
  <c r="D46" i="1" l="1"/>
  <c r="D45" i="1"/>
  <c r="D44" i="1"/>
  <c r="D43" i="1"/>
  <c r="D42" i="1"/>
  <c r="Z47" i="9" l="1"/>
  <c r="Z46" i="9"/>
  <c r="Z45" i="9"/>
  <c r="Z44" i="9"/>
  <c r="AD44" i="9" l="1"/>
  <c r="AB44" i="9"/>
  <c r="AD45" i="9" l="1"/>
  <c r="AD46" i="9"/>
  <c r="AD47" i="9"/>
  <c r="AD48" i="9"/>
  <c r="AB45" i="9"/>
  <c r="AB46" i="9"/>
  <c r="AB47" i="9"/>
  <c r="AB48" i="9"/>
  <c r="G44" i="9"/>
  <c r="G45" i="9"/>
  <c r="G46" i="9"/>
  <c r="G47" i="9"/>
  <c r="G48" i="9"/>
  <c r="G49" i="9" l="1"/>
  <c r="D47" i="1" l="1"/>
  <c r="V47" i="1" l="1"/>
  <c r="X47" i="1" l="1"/>
  <c r="Z47" i="1"/>
</calcChain>
</file>

<file path=xl/sharedStrings.xml><?xml version="1.0" encoding="utf-8"?>
<sst xmlns="http://schemas.openxmlformats.org/spreadsheetml/2006/main" count="192" uniqueCount="120">
  <si>
    <t>Más Bien En Desacuerdo</t>
  </si>
  <si>
    <t>Totalmente en Desacuerdo</t>
  </si>
  <si>
    <t>En Desacuerdo</t>
  </si>
  <si>
    <t>Más Bien De Acuerdo</t>
  </si>
  <si>
    <t>De Acuerdo</t>
  </si>
  <si>
    <t>Totalmente De Acuerdo</t>
  </si>
  <si>
    <t>PLAN</t>
  </si>
  <si>
    <t>Número total Unidades Evaluación</t>
  </si>
  <si>
    <t>Unidades Evaluadas</t>
  </si>
  <si>
    <t>% Unidades Evaluadas</t>
  </si>
  <si>
    <t>Num. Total Matriculados Evaluadas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</si>
  <si>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</si>
  <si>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</si>
  <si>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</si>
  <si>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</si>
  <si>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</si>
  <si>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</si>
  <si>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</si>
  <si>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X&lt;=2,5</t>
  </si>
  <si>
    <t>2,5&lt;X&lt;=3,5</t>
  </si>
  <si>
    <t>3,5&lt;X</t>
  </si>
  <si>
    <t>Num. Total Encuestas Recibidas</t>
  </si>
  <si>
    <t>LISTADO PREGUNTAS ENCUESTA</t>
  </si>
  <si>
    <t>Escala de valoración</t>
  </si>
  <si>
    <t>MEDIA UC</t>
  </si>
  <si>
    <t>Unidades con media X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</si>
  <si>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</si>
  <si>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</si>
  <si>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</si>
  <si>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</si>
  <si>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</si>
  <si>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</si>
  <si>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UNIVERSIDAD DE CANTABRIA</t>
  </si>
  <si>
    <t>ENCUESTA DE OPINIÓN DE LOS ESTUDIANTES SOBRE LA ACTIVIDAD DOCENTE DEL PROFESORADO</t>
  </si>
  <si>
    <t xml:space="preserve">TABLA DE RESULTADOS </t>
  </si>
  <si>
    <t>Desv
ITEM 1</t>
  </si>
  <si>
    <t>Desv
ITEM 2</t>
  </si>
  <si>
    <t>Desv
ITEM 3</t>
  </si>
  <si>
    <t>Desv
ITEM 4</t>
  </si>
  <si>
    <t>Desv
ITEM 5</t>
  </si>
  <si>
    <t>Desv
ITEM 6</t>
  </si>
  <si>
    <t>VICERRECTORADO DE ORDENACIÓN ACADÉMICA Y PROFESORADO</t>
  </si>
  <si>
    <t>ENCUESTA DE OPINIÓN DE LOS ESTUDIANTES SOBRE LA ACTIVIDAD DOCENTE - ASIGNATURA</t>
  </si>
  <si>
    <t>Los materiales y la bibliografía recomendada son accesibles y de utilidad.</t>
  </si>
  <si>
    <t>La distribución de horas teóricas y prácticas de la asignatura es acertada.</t>
  </si>
  <si>
    <t>El esfuerzo necesario para aprobar es el adecuado.</t>
  </si>
  <si>
    <t>El profesorado de esta asignatura está bien coordinado.</t>
  </si>
  <si>
    <t>No se han producido solapamientos innecesarios con otras asignaturas.</t>
  </si>
  <si>
    <t>El sistema de evaluación es adecuado.</t>
  </si>
  <si>
    <t>El profesor explica con claridad.</t>
  </si>
  <si>
    <t>El profesor evalúa adecuadamente.</t>
  </si>
  <si>
    <t>El profesor es accesible y resuelve las dudas planteadas.</t>
  </si>
  <si>
    <t>El profesor cumple con el horario de clase.</t>
  </si>
  <si>
    <t>La asistencia a clase es de utilidad.</t>
  </si>
  <si>
    <t>El profesor puede considerarse un buen docente.</t>
  </si>
  <si>
    <t>¿Asistes regularmente a clase de este profesor?</t>
  </si>
  <si>
    <t>% que asiste regularmente a clase</t>
  </si>
  <si>
    <t>Número total Asignaturas</t>
  </si>
  <si>
    <t>Asignaturas Evaluadas</t>
  </si>
  <si>
    <t>% Asignaturas Evaluadas</t>
  </si>
  <si>
    <t>Asignaturas con media X</t>
  </si>
  <si>
    <t>Media Global
2017-2018</t>
  </si>
  <si>
    <t>TÍTULOS DE POSTGRADO</t>
  </si>
  <si>
    <t>La labor del profesorado de la asignatura es satisfactoria.</t>
  </si>
  <si>
    <t>Media ITEM 7</t>
  </si>
  <si>
    <t>Desv
ITEM 7</t>
  </si>
  <si>
    <t>COMPARTIDAS POP ECONOMICAS</t>
  </si>
  <si>
    <t>M1-ABOGADO</t>
  </si>
  <si>
    <t>M1-AVANCES</t>
  </si>
  <si>
    <t>M1-CAMINOS</t>
  </si>
  <si>
    <t>M1-CONTEXTOS</t>
  </si>
  <si>
    <t>M1-COSTERA</t>
  </si>
  <si>
    <t>M1-COSTERA,M1-HIDRICOS</t>
  </si>
  <si>
    <t>M1-CUIDADOS</t>
  </si>
  <si>
    <t>M1-EDUCACION</t>
  </si>
  <si>
    <t>M1-ESPAÑOL</t>
  </si>
  <si>
    <t>M1-HERIDAS</t>
  </si>
  <si>
    <t>M1-HIDRICOS</t>
  </si>
  <si>
    <t>M1-INDUSTRI</t>
  </si>
  <si>
    <t>M1-INFORMATI</t>
  </si>
  <si>
    <t>M1-INGINDUST</t>
  </si>
  <si>
    <t>M1-INGQUIMIC</t>
  </si>
  <si>
    <t>M1-INTEGRID</t>
  </si>
  <si>
    <t>M1-LENGUAS</t>
  </si>
  <si>
    <t>M1-MARINA</t>
  </si>
  <si>
    <t>M1-MATEMATIC</t>
  </si>
  <si>
    <t>M1-MENTAL</t>
  </si>
  <si>
    <t>M1-MINAS</t>
  </si>
  <si>
    <t>M1-NAUTICA</t>
  </si>
  <si>
    <t>M1-NMATERIAL</t>
  </si>
  <si>
    <t>M1-RECURSOS</t>
  </si>
  <si>
    <t>M1-SCIENCE</t>
  </si>
  <si>
    <t>M1-TELECOM</t>
  </si>
  <si>
    <t>M2-AMBIENTAL</t>
  </si>
  <si>
    <t>M2-BIOLOGIA</t>
  </si>
  <si>
    <t>M2-ECONOMIA</t>
  </si>
  <si>
    <t>M2-ETINFORMA</t>
  </si>
  <si>
    <t>M2-HISTORIA</t>
  </si>
  <si>
    <t>M2-MARKETING</t>
  </si>
  <si>
    <t>M2-MBA</t>
  </si>
  <si>
    <t>M3-MODERNA</t>
  </si>
  <si>
    <t>M3-PATRIMONI</t>
  </si>
  <si>
    <t>M3-PREHISTOR</t>
  </si>
  <si>
    <t>M1-COSMOS</t>
  </si>
  <si>
    <t>Media Global
2018-2019</t>
  </si>
  <si>
    <t>CURSO 2019-2020</t>
  </si>
  <si>
    <t>M1-DEPORTE</t>
  </si>
  <si>
    <t>M1-LUZ</t>
  </si>
  <si>
    <t>Media Global
2019-2020</t>
  </si>
  <si>
    <t>2º CUATRIMESTRE               LISTADO PREGUNTAS ENCUESTA SOBRE LA ASIGNATURA</t>
  </si>
  <si>
    <t>Se ha proporcionado bibliografía y recursos autoexplicativos (clases por videoconferencia, videos/audios lecciones, ejercicios resueltos, autotest, foros activos, etc) adecuados para facilitar el aprendizaje.</t>
  </si>
  <si>
    <t xml:space="preserve">La distribución y planificación temporal de las actividades docentes y de evaluación han sido adecuadas y convenientemente comunicadas. </t>
  </si>
  <si>
    <t>El profesorado de esta asignatura está bien coordinado</t>
  </si>
  <si>
    <t>No se han producido solapamientos innecesarios con otras asignaturas</t>
  </si>
  <si>
    <t>2º CUATRIMESTRE                LISTADO PREGUNTAS ENCUESTA SOBRE EL PROFESOR</t>
  </si>
  <si>
    <t>Asistes regularmente a clase</t>
  </si>
  <si>
    <t xml:space="preserve">El profesor ha mantenido la disponibilidad, atendiendo las consultas planteadas por los estudiantes y/o facilitando la realización de tutorías. </t>
  </si>
  <si>
    <t xml:space="preserve">El profesor ha desarrollado adecuadamente la actividad docente, presencial y no presencial, planificada. </t>
  </si>
  <si>
    <t xml:space="preserve">La actividad docente realizada por el profesor ha sido útil.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</si>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</sst>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2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16" fillId="0" borderId="0"/>
    <xf numFmtId="0" fontId="6" fillId="0" borderId="0"/>
    <xf numFmtId="0" fontId="6" fillId="0" borderId="0"/>
    <xf numFmtId="0" fontId="1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7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9" fontId="11" fillId="0" borderId="0" xfId="6" applyNumberFormat="1" applyFont="1" applyAlignment="1">
      <alignment horizontal="center" vertical="center"/>
    </xf>
    <xf numFmtId="10" fontId="11" fillId="0" borderId="0" xfId="6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0" fontId="14" fillId="0" borderId="0" xfId="6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0" fontId="11" fillId="0" borderId="0" xfId="6" applyNumberFormat="1" applyFont="1" applyAlignment="1" applyProtection="1">
      <alignment horizontal="center" vertical="center"/>
      <protection locked="0"/>
    </xf>
    <xf numFmtId="10" fontId="14" fillId="0" borderId="0" xfId="6" applyNumberFormat="1" applyFont="1" applyAlignment="1" applyProtection="1">
      <alignment horizontal="center" vertical="center"/>
      <protection locked="0"/>
    </xf>
    <xf numFmtId="0" fontId="15" fillId="0" borderId="1" xfId="3" applyFont="1" applyFill="1" applyBorder="1" applyAlignment="1">
      <alignment horizontal="center" vertical="center" wrapText="1"/>
    </xf>
    <xf numFmtId="9" fontId="14" fillId="0" borderId="0" xfId="6" applyNumberFormat="1" applyFont="1" applyAlignment="1">
      <alignment horizontal="center" vertical="center"/>
    </xf>
    <xf numFmtId="2" fontId="12" fillId="0" borderId="1" xfId="9" applyNumberFormat="1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0" xfId="9" applyFont="1" applyFill="1" applyBorder="1" applyAlignment="1">
      <alignment wrapText="1"/>
    </xf>
    <xf numFmtId="0" fontId="12" fillId="0" borderId="0" xfId="9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3" fillId="8" borderId="3" xfId="5" applyFont="1" applyFill="1" applyBorder="1" applyAlignment="1">
      <alignment vertical="center" wrapText="1"/>
    </xf>
    <xf numFmtId="0" fontId="13" fillId="9" borderId="3" xfId="5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3" fillId="6" borderId="2" xfId="3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0" fontId="14" fillId="4" borderId="2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16" fillId="0" borderId="0" xfId="11" applyFont="1"/>
    <xf numFmtId="9" fontId="14" fillId="0" borderId="0" xfId="6" applyFont="1" applyAlignment="1">
      <alignment horizontal="center" vertical="center"/>
    </xf>
    <xf numFmtId="165" fontId="14" fillId="0" borderId="0" xfId="6" applyNumberFormat="1" applyFont="1" applyAlignment="1">
      <alignment horizontal="center" vertical="center"/>
    </xf>
    <xf numFmtId="2" fontId="13" fillId="0" borderId="1" xfId="9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0" fontId="12" fillId="0" borderId="0" xfId="6" applyNumberFormat="1" applyFont="1" applyFill="1" applyBorder="1" applyAlignment="1">
      <alignment horizontal="center" vertical="center" wrapText="1"/>
    </xf>
    <xf numFmtId="2" fontId="12" fillId="0" borderId="0" xfId="3" applyNumberFormat="1" applyFont="1" applyFill="1" applyBorder="1" applyAlignment="1">
      <alignment horizontal="center" vertical="center" wrapText="1"/>
    </xf>
    <xf numFmtId="2" fontId="12" fillId="0" borderId="0" xfId="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7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0" fontId="13" fillId="0" borderId="0" xfId="6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5" borderId="2" xfId="1" applyFont="1" applyFill="1" applyBorder="1" applyAlignment="1">
      <alignment horizontal="center" vertical="center" wrapText="1"/>
    </xf>
    <xf numFmtId="0" fontId="5" fillId="10" borderId="2" xfId="1" applyFill="1" applyBorder="1" applyAlignment="1">
      <alignment horizontal="center" vertical="center" wrapText="1"/>
    </xf>
    <xf numFmtId="0" fontId="8" fillId="10" borderId="2" xfId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20" fillId="0" borderId="0" xfId="11" applyFont="1" applyAlignment="1">
      <alignment horizontal="center"/>
    </xf>
    <xf numFmtId="0" fontId="18" fillId="0" borderId="0" xfId="11" applyFont="1" applyAlignment="1">
      <alignment horizontal="center"/>
    </xf>
    <xf numFmtId="0" fontId="19" fillId="0" borderId="9" xfId="11" applyFont="1" applyBorder="1" applyAlignment="1">
      <alignment horizontal="center" vertical="distributed"/>
    </xf>
    <xf numFmtId="0" fontId="19" fillId="0" borderId="10" xfId="11" applyFont="1" applyBorder="1" applyAlignment="1">
      <alignment horizontal="center" vertical="distributed"/>
    </xf>
    <xf numFmtId="0" fontId="19" fillId="0" borderId="11" xfId="11" applyFont="1" applyBorder="1" applyAlignment="1">
      <alignment horizontal="center" vertical="distributed"/>
    </xf>
    <xf numFmtId="0" fontId="19" fillId="0" borderId="12" xfId="11" applyFont="1" applyBorder="1" applyAlignment="1">
      <alignment horizontal="center" vertical="distributed"/>
    </xf>
    <xf numFmtId="0" fontId="19" fillId="0" borderId="0" xfId="11" applyFont="1" applyBorder="1" applyAlignment="1">
      <alignment horizontal="center" vertical="distributed"/>
    </xf>
    <xf numFmtId="0" fontId="19" fillId="0" borderId="13" xfId="11" applyFont="1" applyBorder="1" applyAlignment="1">
      <alignment horizontal="center" vertical="distributed"/>
    </xf>
    <xf numFmtId="0" fontId="19" fillId="0" borderId="14" xfId="11" applyFont="1" applyBorder="1" applyAlignment="1">
      <alignment horizontal="center" vertical="distributed"/>
    </xf>
    <xf numFmtId="0" fontId="19" fillId="0" borderId="15" xfId="11" applyFont="1" applyBorder="1" applyAlignment="1">
      <alignment horizontal="center" vertical="distributed"/>
    </xf>
    <xf numFmtId="0" fontId="19" fillId="0" borderId="16" xfId="11" applyFont="1" applyBorder="1" applyAlignment="1">
      <alignment horizontal="center" vertical="distributed"/>
    </xf>
    <xf numFmtId="0" fontId="20" fillId="0" borderId="0" xfId="11" applyFont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8" fillId="12" borderId="17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7" xfId="0" applyNumberFormat="1" applyFont="1" applyFill="1" applyBorder="1" applyAlignment="1">
      <alignment horizontal="center" vertical="center" wrapText="1"/>
    </xf>
    <xf numFmtId="0" fontId="14" fillId="7" borderId="8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 xr:uid="{00000000-0005-0000-0000-000001000000}"/>
    <cellStyle name="Normal 3" xfId="2" xr:uid="{00000000-0005-0000-0000-000002000000}"/>
    <cellStyle name="Normal 3 2" xfId="11" xr:uid="{00000000-0005-0000-0000-000003000000}"/>
    <cellStyle name="Normal 4" xfId="8" xr:uid="{00000000-0005-0000-0000-000004000000}"/>
    <cellStyle name="Normal 5" xfId="10" xr:uid="{00000000-0005-0000-0000-000005000000}"/>
    <cellStyle name="Normal 6" xfId="12" xr:uid="{00000000-0005-0000-0000-000006000000}"/>
    <cellStyle name="Normal 7" xfId="13" xr:uid="{00000000-0005-0000-0000-000007000000}"/>
    <cellStyle name="Normal_Hoja1" xfId="3" xr:uid="{00000000-0005-0000-0000-000008000000}"/>
    <cellStyle name="Normal_Hoja1 2" xfId="9" xr:uid="{00000000-0005-0000-0000-000009000000}"/>
    <cellStyle name="Normal_Hoja1_1" xfId="4" xr:uid="{00000000-0005-0000-0000-00000A000000}"/>
    <cellStyle name="Normal_Hoja1_Valoración general" xfId="5" xr:uid="{00000000-0005-0000-0000-00000B000000}"/>
    <cellStyle name="Porcentaje" xfId="6" builtinId="5"/>
    <cellStyle name="Porcentual 2" xfId="7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0" sqref="B10:J12"/>
    </sheetView>
  </sheetViews>
  <sheetFormatPr baseColWidth="10" defaultRowHeight="12.75" x14ac:dyDescent="0.2"/>
  <sheetData>
    <row r="1" spans="1:10" ht="1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" x14ac:dyDescent="0.25">
      <c r="A2" s="34"/>
      <c r="B2" s="34"/>
      <c r="C2" s="59" t="s">
        <v>41</v>
      </c>
      <c r="D2" s="59"/>
      <c r="E2" s="59"/>
      <c r="F2" s="59"/>
      <c r="G2" s="59"/>
      <c r="H2" s="59"/>
      <c r="I2" s="59"/>
      <c r="J2" s="34"/>
    </row>
    <row r="3" spans="1:10" ht="15" x14ac:dyDescent="0.25">
      <c r="A3" s="34"/>
      <c r="B3" s="34"/>
      <c r="C3" s="59" t="s">
        <v>32</v>
      </c>
      <c r="D3" s="59"/>
      <c r="E3" s="59"/>
      <c r="F3" s="59"/>
      <c r="G3" s="59"/>
      <c r="H3" s="59"/>
      <c r="I3" s="59"/>
      <c r="J3" s="34"/>
    </row>
    <row r="4" spans="1:10" ht="1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5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5.75" thickBo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" x14ac:dyDescent="0.25">
      <c r="A10" s="34"/>
      <c r="B10" s="60" t="s">
        <v>33</v>
      </c>
      <c r="C10" s="61"/>
      <c r="D10" s="61"/>
      <c r="E10" s="61"/>
      <c r="F10" s="61"/>
      <c r="G10" s="61"/>
      <c r="H10" s="61"/>
      <c r="I10" s="61"/>
      <c r="J10" s="62"/>
    </row>
    <row r="11" spans="1:10" ht="15" x14ac:dyDescent="0.25">
      <c r="A11" s="34"/>
      <c r="B11" s="63"/>
      <c r="C11" s="64"/>
      <c r="D11" s="64"/>
      <c r="E11" s="64"/>
      <c r="F11" s="64"/>
      <c r="G11" s="64"/>
      <c r="H11" s="64"/>
      <c r="I11" s="64"/>
      <c r="J11" s="65"/>
    </row>
    <row r="12" spans="1:10" ht="15.75" thickBot="1" x14ac:dyDescent="0.3">
      <c r="A12" s="34"/>
      <c r="B12" s="66"/>
      <c r="C12" s="67"/>
      <c r="D12" s="67"/>
      <c r="E12" s="67"/>
      <c r="F12" s="67"/>
      <c r="G12" s="67"/>
      <c r="H12" s="67"/>
      <c r="I12" s="67"/>
      <c r="J12" s="68"/>
    </row>
    <row r="13" spans="1:10" ht="15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5.75" x14ac:dyDescent="0.25">
      <c r="A14" s="34"/>
      <c r="B14" s="58" t="s">
        <v>34</v>
      </c>
      <c r="C14" s="58"/>
      <c r="D14" s="58"/>
      <c r="E14" s="58"/>
      <c r="F14" s="58"/>
      <c r="G14" s="58"/>
      <c r="H14" s="58"/>
      <c r="I14" s="58"/>
      <c r="J14" s="58"/>
    </row>
    <row r="15" spans="1:10" ht="15.75" x14ac:dyDescent="0.25">
      <c r="A15" s="34"/>
      <c r="B15" s="69" t="s">
        <v>62</v>
      </c>
      <c r="C15" s="69"/>
      <c r="D15" s="69"/>
      <c r="E15" s="69"/>
      <c r="F15" s="69"/>
      <c r="G15" s="69"/>
      <c r="H15" s="69"/>
      <c r="I15" s="69"/>
      <c r="J15" s="69"/>
    </row>
    <row r="16" spans="1:10" ht="15.75" x14ac:dyDescent="0.25">
      <c r="A16" s="34"/>
      <c r="B16" s="58" t="s">
        <v>105</v>
      </c>
      <c r="C16" s="58"/>
      <c r="D16" s="58"/>
      <c r="E16" s="58"/>
      <c r="F16" s="58"/>
      <c r="G16" s="58"/>
      <c r="H16" s="58"/>
      <c r="I16" s="58"/>
      <c r="J16" s="58"/>
    </row>
    <row r="17" spans="1:10" ht="15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5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5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"/>
  <sheetViews>
    <sheetView zoomScaleNormal="100" workbookViewId="0">
      <selection activeCell="J9" sqref="J9"/>
    </sheetView>
  </sheetViews>
  <sheetFormatPr baseColWidth="10" defaultRowHeight="12.75" x14ac:dyDescent="0.2"/>
  <cols>
    <col min="1" max="1" width="7" style="2" customWidth="1"/>
    <col min="2" max="2" width="11.85546875" style="2" customWidth="1"/>
    <col min="3" max="3" width="6.140625" style="2" customWidth="1"/>
    <col min="4" max="4" width="27.5703125" style="2" customWidth="1"/>
    <col min="5" max="5" width="7.42578125" style="2" customWidth="1"/>
    <col min="6" max="6" width="16.5703125" style="2" customWidth="1"/>
    <col min="7" max="7" width="6.140625" style="2" customWidth="1"/>
    <col min="8" max="8" width="35.42578125" style="2" customWidth="1"/>
    <col min="9" max="16384" width="11.42578125" style="2"/>
  </cols>
  <sheetData>
    <row r="1" spans="1:17" ht="30.75" customHeight="1" x14ac:dyDescent="0.2">
      <c r="A1" s="1"/>
      <c r="B1" s="1"/>
      <c r="C1" s="82" t="s">
        <v>22</v>
      </c>
      <c r="D1" s="82"/>
      <c r="E1" s="82"/>
      <c r="F1" s="82"/>
      <c r="G1" s="82"/>
      <c r="H1" s="82"/>
      <c r="I1" s="82"/>
      <c r="J1" s="82" t="s">
        <v>22</v>
      </c>
      <c r="K1" s="82"/>
      <c r="L1" s="82"/>
      <c r="M1" s="82"/>
      <c r="N1" s="82"/>
      <c r="O1" s="82"/>
      <c r="P1" s="82"/>
    </row>
    <row r="2" spans="1:17" ht="25.5" customHeight="1" x14ac:dyDescent="0.2">
      <c r="A2" s="38"/>
      <c r="B2" s="39"/>
      <c r="C2" s="92" t="s">
        <v>42</v>
      </c>
      <c r="D2" s="93"/>
      <c r="E2" s="93"/>
      <c r="F2" s="93"/>
      <c r="G2" s="93"/>
      <c r="H2" s="93"/>
      <c r="I2" s="94"/>
      <c r="J2" s="81" t="s">
        <v>109</v>
      </c>
      <c r="K2" s="81"/>
      <c r="L2" s="81"/>
      <c r="M2" s="81"/>
      <c r="N2" s="81"/>
      <c r="O2" s="81"/>
      <c r="P2" s="81"/>
      <c r="Q2" s="81"/>
    </row>
    <row r="3" spans="1:17" ht="25.5" customHeight="1" x14ac:dyDescent="0.2">
      <c r="A3" s="38"/>
      <c r="B3" s="40">
        <v>1</v>
      </c>
      <c r="C3" s="83" t="s">
        <v>43</v>
      </c>
      <c r="D3" s="84"/>
      <c r="E3" s="84"/>
      <c r="F3" s="84"/>
      <c r="G3" s="84"/>
      <c r="H3" s="84"/>
      <c r="I3" s="85"/>
      <c r="J3" s="54">
        <v>1</v>
      </c>
      <c r="K3" s="75" t="s">
        <v>110</v>
      </c>
      <c r="L3" s="76"/>
      <c r="M3" s="76"/>
      <c r="N3" s="76"/>
      <c r="O3" s="76"/>
      <c r="P3" s="76"/>
      <c r="Q3" s="77"/>
    </row>
    <row r="4" spans="1:17" ht="25.5" customHeight="1" x14ac:dyDescent="0.2">
      <c r="A4" s="38"/>
      <c r="B4" s="40">
        <v>2</v>
      </c>
      <c r="C4" s="83" t="s">
        <v>44</v>
      </c>
      <c r="D4" s="84"/>
      <c r="E4" s="84"/>
      <c r="F4" s="84"/>
      <c r="G4" s="84"/>
      <c r="H4" s="84"/>
      <c r="I4" s="85"/>
      <c r="J4" s="54">
        <v>2</v>
      </c>
      <c r="K4" s="75" t="s">
        <v>111</v>
      </c>
      <c r="L4" s="76"/>
      <c r="M4" s="76"/>
      <c r="N4" s="76"/>
      <c r="O4" s="76"/>
      <c r="P4" s="76"/>
      <c r="Q4" s="77"/>
    </row>
    <row r="5" spans="1:17" ht="24" customHeight="1" x14ac:dyDescent="0.2">
      <c r="A5" s="38"/>
      <c r="B5" s="40">
        <v>3</v>
      </c>
      <c r="C5" s="83" t="s">
        <v>45</v>
      </c>
      <c r="D5" s="84"/>
      <c r="E5" s="84"/>
      <c r="F5" s="84"/>
      <c r="G5" s="84"/>
      <c r="H5" s="84"/>
      <c r="I5" s="85"/>
      <c r="J5" s="54">
        <v>3</v>
      </c>
      <c r="K5" s="78" t="s">
        <v>45</v>
      </c>
      <c r="L5" s="79"/>
      <c r="M5" s="79"/>
      <c r="N5" s="79"/>
      <c r="O5" s="79"/>
      <c r="P5" s="79"/>
      <c r="Q5" s="80"/>
    </row>
    <row r="6" spans="1:17" ht="24.75" customHeight="1" x14ac:dyDescent="0.2">
      <c r="A6" s="38"/>
      <c r="B6" s="40">
        <v>4</v>
      </c>
      <c r="C6" s="83" t="s">
        <v>46</v>
      </c>
      <c r="D6" s="84"/>
      <c r="E6" s="84"/>
      <c r="F6" s="84"/>
      <c r="G6" s="84"/>
      <c r="H6" s="84"/>
      <c r="I6" s="85"/>
      <c r="J6" s="54">
        <v>4</v>
      </c>
      <c r="K6" s="75" t="s">
        <v>112</v>
      </c>
      <c r="L6" s="76"/>
      <c r="M6" s="76"/>
      <c r="N6" s="76"/>
      <c r="O6" s="76"/>
      <c r="P6" s="76"/>
      <c r="Q6" s="77"/>
    </row>
    <row r="7" spans="1:17" ht="24.75" customHeight="1" x14ac:dyDescent="0.2">
      <c r="A7" s="38"/>
      <c r="B7" s="40">
        <v>5</v>
      </c>
      <c r="C7" s="83" t="s">
        <v>47</v>
      </c>
      <c r="D7" s="84"/>
      <c r="E7" s="84"/>
      <c r="F7" s="84"/>
      <c r="G7" s="84"/>
      <c r="H7" s="84"/>
      <c r="I7" s="85"/>
      <c r="J7" s="54">
        <v>5</v>
      </c>
      <c r="K7" s="78" t="s">
        <v>113</v>
      </c>
      <c r="L7" s="79"/>
      <c r="M7" s="79"/>
      <c r="N7" s="79"/>
      <c r="O7" s="79"/>
      <c r="P7" s="79"/>
      <c r="Q7" s="80"/>
    </row>
    <row r="8" spans="1:17" ht="23.25" customHeight="1" x14ac:dyDescent="0.2">
      <c r="A8" s="38"/>
      <c r="B8" s="40">
        <v>6</v>
      </c>
      <c r="C8" s="83" t="s">
        <v>48</v>
      </c>
      <c r="D8" s="84"/>
      <c r="E8" s="84"/>
      <c r="F8" s="84"/>
      <c r="G8" s="84"/>
      <c r="H8" s="84"/>
      <c r="I8" s="85"/>
      <c r="J8" s="54">
        <v>6</v>
      </c>
      <c r="K8" s="75" t="s">
        <v>48</v>
      </c>
      <c r="L8" s="76"/>
      <c r="M8" s="76"/>
      <c r="N8" s="76"/>
      <c r="O8" s="76"/>
      <c r="P8" s="76"/>
      <c r="Q8" s="77"/>
    </row>
    <row r="9" spans="1:17" ht="23.25" customHeight="1" x14ac:dyDescent="0.2">
      <c r="A9" s="50"/>
      <c r="B9" s="40">
        <v>7</v>
      </c>
      <c r="C9" s="71" t="s">
        <v>63</v>
      </c>
      <c r="D9" s="72"/>
      <c r="E9" s="72"/>
      <c r="F9" s="72"/>
      <c r="G9" s="72"/>
      <c r="H9" s="72"/>
      <c r="I9" s="73"/>
      <c r="J9" s="54">
        <v>7</v>
      </c>
      <c r="K9" s="71" t="s">
        <v>63</v>
      </c>
      <c r="L9" s="72"/>
      <c r="M9" s="72"/>
      <c r="N9" s="72"/>
      <c r="O9" s="72"/>
      <c r="P9" s="72"/>
      <c r="Q9" s="73"/>
    </row>
    <row r="10" spans="1:17" ht="25.5" customHeight="1" x14ac:dyDescent="0.2">
      <c r="A10" s="38"/>
      <c r="B10" s="39"/>
      <c r="C10" s="95"/>
      <c r="D10" s="72"/>
      <c r="E10" s="72"/>
      <c r="F10" s="72"/>
      <c r="G10" s="72"/>
      <c r="H10" s="72"/>
      <c r="I10" s="73"/>
    </row>
    <row r="11" spans="1:17" ht="26.25" customHeight="1" x14ac:dyDescent="0.2">
      <c r="A11" s="38"/>
      <c r="B11" s="39"/>
      <c r="C11" s="96" t="s">
        <v>33</v>
      </c>
      <c r="D11" s="97"/>
      <c r="E11" s="97"/>
      <c r="F11" s="97"/>
      <c r="G11" s="97"/>
      <c r="H11" s="97"/>
      <c r="I11" s="98"/>
      <c r="J11" s="81" t="s">
        <v>114</v>
      </c>
      <c r="K11" s="81"/>
      <c r="L11" s="81"/>
      <c r="M11" s="81"/>
      <c r="N11" s="81"/>
      <c r="O11" s="81"/>
      <c r="P11" s="81"/>
      <c r="Q11" s="81"/>
    </row>
    <row r="12" spans="1:17" ht="25.5" customHeight="1" x14ac:dyDescent="0.2">
      <c r="A12" s="38"/>
      <c r="B12" s="39"/>
      <c r="C12" s="71" t="s">
        <v>55</v>
      </c>
      <c r="D12" s="72"/>
      <c r="E12" s="72"/>
      <c r="F12" s="72"/>
      <c r="G12" s="72"/>
      <c r="H12" s="72"/>
      <c r="I12" s="72"/>
      <c r="J12" s="55"/>
      <c r="K12" s="74" t="s">
        <v>115</v>
      </c>
      <c r="L12" s="74"/>
      <c r="M12" s="74"/>
      <c r="N12" s="74"/>
      <c r="O12" s="74"/>
      <c r="P12" s="74"/>
      <c r="Q12" s="74"/>
    </row>
    <row r="13" spans="1:17" ht="24.75" customHeight="1" x14ac:dyDescent="0.2">
      <c r="A13" s="38"/>
      <c r="B13" s="40">
        <v>1</v>
      </c>
      <c r="C13" s="83" t="s">
        <v>49</v>
      </c>
      <c r="D13" s="84"/>
      <c r="E13" s="84"/>
      <c r="F13" s="84"/>
      <c r="G13" s="84"/>
      <c r="H13" s="84"/>
      <c r="I13" s="85"/>
      <c r="J13" s="56">
        <v>1</v>
      </c>
      <c r="K13" s="74" t="s">
        <v>49</v>
      </c>
      <c r="L13" s="74"/>
      <c r="M13" s="74"/>
      <c r="N13" s="74"/>
      <c r="O13" s="74"/>
      <c r="P13" s="74"/>
      <c r="Q13" s="74"/>
    </row>
    <row r="14" spans="1:17" ht="25.5" customHeight="1" x14ac:dyDescent="0.2">
      <c r="A14" s="38"/>
      <c r="B14" s="40">
        <v>2</v>
      </c>
      <c r="C14" s="83" t="s">
        <v>50</v>
      </c>
      <c r="D14" s="84"/>
      <c r="E14" s="84"/>
      <c r="F14" s="84"/>
      <c r="G14" s="84"/>
      <c r="H14" s="84"/>
      <c r="I14" s="85"/>
      <c r="J14" s="56">
        <v>2</v>
      </c>
      <c r="K14" s="74" t="s">
        <v>50</v>
      </c>
      <c r="L14" s="74"/>
      <c r="M14" s="74"/>
      <c r="N14" s="74"/>
      <c r="O14" s="74"/>
      <c r="P14" s="74"/>
      <c r="Q14" s="74"/>
    </row>
    <row r="15" spans="1:17" ht="25.5" customHeight="1" x14ac:dyDescent="0.2">
      <c r="A15" s="38"/>
      <c r="B15" s="40">
        <v>3</v>
      </c>
      <c r="C15" s="83" t="s">
        <v>51</v>
      </c>
      <c r="D15" s="84"/>
      <c r="E15" s="84"/>
      <c r="F15" s="84"/>
      <c r="G15" s="84"/>
      <c r="H15" s="84"/>
      <c r="I15" s="85"/>
      <c r="J15" s="56">
        <v>3</v>
      </c>
      <c r="K15" s="70" t="s">
        <v>116</v>
      </c>
      <c r="L15" s="70"/>
      <c r="M15" s="70"/>
      <c r="N15" s="70"/>
      <c r="O15" s="70"/>
      <c r="P15" s="70"/>
      <c r="Q15" s="70"/>
    </row>
    <row r="16" spans="1:17" ht="26.25" customHeight="1" x14ac:dyDescent="0.2">
      <c r="A16" s="38"/>
      <c r="B16" s="40">
        <v>4</v>
      </c>
      <c r="C16" s="83" t="s">
        <v>52</v>
      </c>
      <c r="D16" s="84"/>
      <c r="E16" s="84"/>
      <c r="F16" s="84"/>
      <c r="G16" s="84"/>
      <c r="H16" s="84"/>
      <c r="I16" s="85"/>
      <c r="J16" s="56">
        <v>4</v>
      </c>
      <c r="K16" s="74" t="s">
        <v>117</v>
      </c>
      <c r="L16" s="74"/>
      <c r="M16" s="74"/>
      <c r="N16" s="74"/>
      <c r="O16" s="74"/>
      <c r="P16" s="74"/>
      <c r="Q16" s="74"/>
    </row>
    <row r="17" spans="1:17" ht="25.5" customHeight="1" x14ac:dyDescent="0.2">
      <c r="A17" s="38"/>
      <c r="B17" s="40">
        <v>5</v>
      </c>
      <c r="C17" s="83" t="s">
        <v>53</v>
      </c>
      <c r="D17" s="84"/>
      <c r="E17" s="84"/>
      <c r="F17" s="84"/>
      <c r="G17" s="84"/>
      <c r="H17" s="84"/>
      <c r="I17" s="85"/>
      <c r="J17" s="56">
        <v>5</v>
      </c>
      <c r="K17" s="74" t="s">
        <v>118</v>
      </c>
      <c r="L17" s="74"/>
      <c r="M17" s="74"/>
      <c r="N17" s="74"/>
      <c r="O17" s="74"/>
      <c r="P17" s="74"/>
      <c r="Q17" s="74"/>
    </row>
    <row r="18" spans="1:17" ht="25.5" customHeight="1" x14ac:dyDescent="0.2">
      <c r="A18" s="38"/>
      <c r="B18" s="40">
        <v>6</v>
      </c>
      <c r="C18" s="83" t="s">
        <v>54</v>
      </c>
      <c r="D18" s="84"/>
      <c r="E18" s="84"/>
      <c r="F18" s="84"/>
      <c r="G18" s="84"/>
      <c r="H18" s="84"/>
      <c r="I18" s="85"/>
      <c r="J18" s="56">
        <v>6</v>
      </c>
      <c r="K18" s="70" t="s">
        <v>54</v>
      </c>
      <c r="L18" s="70"/>
      <c r="M18" s="70"/>
      <c r="N18" s="70"/>
      <c r="O18" s="70"/>
      <c r="P18" s="70"/>
      <c r="Q18" s="70"/>
    </row>
    <row r="19" spans="1:17" ht="25.5" customHeight="1" x14ac:dyDescent="0.2">
      <c r="A19" s="38"/>
      <c r="B19" s="39"/>
      <c r="C19" s="89"/>
      <c r="D19" s="90"/>
      <c r="E19" s="90"/>
      <c r="F19" s="90"/>
      <c r="G19" s="90"/>
      <c r="H19" s="90"/>
      <c r="I19" s="91"/>
    </row>
    <row r="20" spans="1:17" ht="18.75" customHeight="1" x14ac:dyDescent="0.2">
      <c r="A20" s="88"/>
      <c r="B20" s="88"/>
      <c r="C20" s="88"/>
      <c r="D20" s="88"/>
      <c r="E20" s="88"/>
      <c r="F20" s="88"/>
      <c r="G20" s="88"/>
      <c r="H20" s="88"/>
      <c r="I20" s="88"/>
    </row>
    <row r="21" spans="1:17" ht="25.5" x14ac:dyDescent="0.2">
      <c r="A21" s="86" t="s">
        <v>23</v>
      </c>
      <c r="B21" s="87"/>
      <c r="C21" s="4">
        <v>0</v>
      </c>
      <c r="D21" s="5" t="s">
        <v>1</v>
      </c>
      <c r="E21" s="4">
        <v>2</v>
      </c>
      <c r="F21" s="5" t="s">
        <v>0</v>
      </c>
      <c r="G21" s="4">
        <v>4</v>
      </c>
      <c r="H21" s="5" t="s">
        <v>4</v>
      </c>
      <c r="I21" s="3"/>
    </row>
    <row r="22" spans="1:17" ht="25.5" x14ac:dyDescent="0.2">
      <c r="A22" s="6"/>
      <c r="B22" s="6"/>
      <c r="C22" s="4">
        <v>1</v>
      </c>
      <c r="D22" s="5" t="s">
        <v>2</v>
      </c>
      <c r="E22" s="4">
        <v>3</v>
      </c>
      <c r="F22" s="5" t="s">
        <v>3</v>
      </c>
      <c r="G22" s="4">
        <v>5</v>
      </c>
      <c r="H22" s="5" t="s">
        <v>5</v>
      </c>
      <c r="I22" s="3"/>
    </row>
    <row r="23" spans="1:17" x14ac:dyDescent="0.2">
      <c r="A23" s="3"/>
      <c r="B23" s="3"/>
      <c r="C23" s="3"/>
      <c r="D23" s="3"/>
      <c r="E23" s="3"/>
      <c r="F23" s="3"/>
      <c r="G23" s="3"/>
      <c r="H23" s="3"/>
      <c r="I23" s="3"/>
    </row>
  </sheetData>
  <mergeCells count="38">
    <mergeCell ref="C13:I13"/>
    <mergeCell ref="C12:I12"/>
    <mergeCell ref="C1:I1"/>
    <mergeCell ref="C2:I2"/>
    <mergeCell ref="C3:I3"/>
    <mergeCell ref="C4:I4"/>
    <mergeCell ref="C7:I7"/>
    <mergeCell ref="C5:I5"/>
    <mergeCell ref="C6:I6"/>
    <mergeCell ref="C10:I10"/>
    <mergeCell ref="C8:I8"/>
    <mergeCell ref="C11:I11"/>
    <mergeCell ref="C9:I9"/>
    <mergeCell ref="C15:I15"/>
    <mergeCell ref="C16:I16"/>
    <mergeCell ref="A21:B21"/>
    <mergeCell ref="A20:I20"/>
    <mergeCell ref="C14:I14"/>
    <mergeCell ref="C19:I19"/>
    <mergeCell ref="C18:I18"/>
    <mergeCell ref="C17:I17"/>
    <mergeCell ref="J1:P1"/>
    <mergeCell ref="J2:Q2"/>
    <mergeCell ref="K3:Q3"/>
    <mergeCell ref="K4:Q4"/>
    <mergeCell ref="K5:Q5"/>
    <mergeCell ref="K6:Q6"/>
    <mergeCell ref="K7:Q7"/>
    <mergeCell ref="K8:Q8"/>
    <mergeCell ref="J11:Q11"/>
    <mergeCell ref="K12:Q12"/>
    <mergeCell ref="K18:Q18"/>
    <mergeCell ref="K9:Q9"/>
    <mergeCell ref="K13:Q13"/>
    <mergeCell ref="K14:Q14"/>
    <mergeCell ref="K15:Q15"/>
    <mergeCell ref="K16:Q16"/>
    <mergeCell ref="K17:Q17"/>
  </mergeCells>
  <phoneticPr fontId="9" type="noConversion"/>
  <pageMargins left="0.74803149606299213" right="0.74803149606299213" top="1.1770833333333333" bottom="0.98425196850393704" header="0" footer="0"/>
  <pageSetup paperSize="9" orientation="landscape" r:id="rId1"/>
  <headerFooter alignWithMargins="0">
    <oddHeader>&amp;L&amp;G&amp;CVICERRECTORADO DE CALIDAD E
INNOVACIÓN EDUCATIVA&amp;R&amp;G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57"/>
  <sheetViews>
    <sheetView zoomScale="85" zoomScaleNormal="85" workbookViewId="0">
      <pane xSplit="1" topLeftCell="D1" activePane="topRight" state="frozen"/>
      <selection pane="topRight" activeCell="AF16" sqref="AF16"/>
    </sheetView>
  </sheetViews>
  <sheetFormatPr baseColWidth="10" defaultRowHeight="12" x14ac:dyDescent="0.2"/>
  <cols>
    <col min="1" max="1" width="31.140625" style="9" customWidth="1"/>
    <col min="2" max="2" width="11.42578125" style="13" customWidth="1"/>
    <col min="3" max="3" width="11.7109375" style="13" customWidth="1"/>
    <col min="4" max="4" width="11.42578125" style="13" customWidth="1"/>
    <col min="5" max="5" width="13.28515625" style="13" customWidth="1"/>
    <col min="6" max="6" width="11.42578125" style="13" customWidth="1"/>
    <col min="7" max="7" width="13.28515625" style="13" customWidth="1"/>
    <col min="8" max="13" width="7.85546875" style="9" customWidth="1"/>
    <col min="14" max="15" width="7.140625" style="9" customWidth="1"/>
    <col min="16" max="21" width="7.42578125" style="9" customWidth="1"/>
    <col min="22" max="22" width="12.140625" style="9" customWidth="1"/>
    <col min="23" max="23" width="12" style="9" customWidth="1"/>
    <col min="24" max="24" width="11.5703125" style="9" customWidth="1"/>
    <col min="25" max="25" width="5.28515625" style="13" customWidth="1"/>
    <col min="26" max="26" width="8.28515625" style="9" customWidth="1"/>
    <col min="27" max="27" width="4.5703125" style="9" customWidth="1"/>
    <col min="28" max="28" width="7.5703125" style="9" customWidth="1"/>
    <col min="29" max="29" width="5.28515625" style="9" customWidth="1"/>
    <col min="30" max="30" width="9.28515625" style="9" customWidth="1"/>
    <col min="31" max="16384" width="11.42578125" style="9"/>
  </cols>
  <sheetData>
    <row r="1" spans="1:30" s="12" customFormat="1" ht="12.75" customHeight="1" x14ac:dyDescent="0.2">
      <c r="B1" s="10"/>
      <c r="C1" s="10"/>
      <c r="D1" s="10"/>
      <c r="E1" s="2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99" t="s">
        <v>60</v>
      </c>
      <c r="Z1" s="99"/>
      <c r="AA1" s="99"/>
      <c r="AB1" s="99"/>
      <c r="AC1" s="99"/>
      <c r="AD1" s="99"/>
    </row>
    <row r="2" spans="1:30" s="12" customFormat="1" ht="48" x14ac:dyDescent="0.2">
      <c r="A2" s="29" t="s">
        <v>6</v>
      </c>
      <c r="B2" s="29" t="s">
        <v>57</v>
      </c>
      <c r="C2" s="30" t="s">
        <v>58</v>
      </c>
      <c r="D2" s="31" t="s">
        <v>59</v>
      </c>
      <c r="E2" s="30" t="s">
        <v>10</v>
      </c>
      <c r="F2" s="30" t="s">
        <v>21</v>
      </c>
      <c r="G2" s="31" t="s">
        <v>11</v>
      </c>
      <c r="H2" s="32" t="s">
        <v>12</v>
      </c>
      <c r="I2" s="32" t="s">
        <v>35</v>
      </c>
      <c r="J2" s="32" t="s">
        <v>13</v>
      </c>
      <c r="K2" s="32" t="s">
        <v>36</v>
      </c>
      <c r="L2" s="32" t="s">
        <v>14</v>
      </c>
      <c r="M2" s="32" t="s">
        <v>37</v>
      </c>
      <c r="N2" s="32" t="s">
        <v>15</v>
      </c>
      <c r="O2" s="32" t="s">
        <v>38</v>
      </c>
      <c r="P2" s="32" t="s">
        <v>16</v>
      </c>
      <c r="Q2" s="32" t="s">
        <v>39</v>
      </c>
      <c r="R2" s="32" t="s">
        <v>17</v>
      </c>
      <c r="S2" s="32" t="s">
        <v>40</v>
      </c>
      <c r="T2" s="32" t="s">
        <v>64</v>
      </c>
      <c r="U2" s="32" t="s">
        <v>65</v>
      </c>
      <c r="V2" s="33" t="s">
        <v>108</v>
      </c>
      <c r="W2" s="33" t="s">
        <v>104</v>
      </c>
      <c r="X2" s="33" t="s">
        <v>61</v>
      </c>
      <c r="Y2" s="100" t="s">
        <v>18</v>
      </c>
      <c r="Z2" s="101"/>
      <c r="AA2" s="100" t="s">
        <v>19</v>
      </c>
      <c r="AB2" s="101"/>
      <c r="AC2" s="100" t="s">
        <v>20</v>
      </c>
      <c r="AD2" s="101"/>
    </row>
    <row r="3" spans="1:30" ht="12.75" x14ac:dyDescent="0.2">
      <c r="A3" t="s">
        <v>66</v>
      </c>
      <c r="B3" s="51">
        <v>17</v>
      </c>
      <c r="C3" s="51">
        <v>8</v>
      </c>
      <c r="D3" s="8">
        <f t="shared" ref="D3:D24" si="0">C3/B3</f>
        <v>0.47058823529411764</v>
      </c>
      <c r="E3" s="17">
        <v>123</v>
      </c>
      <c r="F3" s="51">
        <v>96</v>
      </c>
      <c r="G3" s="8">
        <f t="shared" ref="G3:G24" si="1">F3/E3</f>
        <v>0.78048780487804881</v>
      </c>
      <c r="H3" s="19">
        <v>3.8571428571428572</v>
      </c>
      <c r="I3" s="19">
        <v>1.450204393699438</v>
      </c>
      <c r="J3" s="19">
        <v>3.9473684210526314</v>
      </c>
      <c r="K3" s="19">
        <v>1.3789328363184579</v>
      </c>
      <c r="L3" s="19">
        <v>4.0206185567010309</v>
      </c>
      <c r="M3" s="19">
        <v>1.2414657117303167</v>
      </c>
      <c r="N3" s="19">
        <v>4.0315789473684207</v>
      </c>
      <c r="O3" s="19">
        <v>1.3718494395007255</v>
      </c>
      <c r="P3" s="19">
        <v>4.1789473684210527</v>
      </c>
      <c r="Q3" s="19">
        <v>1.3836349549970934</v>
      </c>
      <c r="R3" s="19">
        <v>4.0510204081632653</v>
      </c>
      <c r="S3" s="19">
        <v>1.3344943749198102</v>
      </c>
      <c r="T3" s="19">
        <v>3.9895833333333335</v>
      </c>
      <c r="U3" s="19">
        <v>1.3802729834246301</v>
      </c>
      <c r="V3" s="19">
        <v>4.0108942703117982</v>
      </c>
      <c r="W3" s="19">
        <v>4.0581311545597254</v>
      </c>
      <c r="X3" s="19">
        <v>4.0001193192400821</v>
      </c>
      <c r="Z3" s="15">
        <f t="shared" ref="Z3:Z42" si="2">Y3/C3</f>
        <v>0</v>
      </c>
      <c r="AA3" s="13">
        <v>1</v>
      </c>
      <c r="AB3" s="8">
        <f t="shared" ref="AB3:AB42" si="3">AA3/C3</f>
        <v>0.125</v>
      </c>
      <c r="AC3" s="13">
        <v>7</v>
      </c>
      <c r="AD3" s="8">
        <f t="shared" ref="AD3:AD42" si="4">AC3/C3</f>
        <v>0.875</v>
      </c>
    </row>
    <row r="4" spans="1:30" ht="12.75" x14ac:dyDescent="0.2">
      <c r="A4" t="s">
        <v>67</v>
      </c>
      <c r="B4" s="51">
        <v>10</v>
      </c>
      <c r="C4" s="51">
        <v>10</v>
      </c>
      <c r="D4" s="8">
        <f t="shared" si="0"/>
        <v>1</v>
      </c>
      <c r="E4" s="17">
        <v>271</v>
      </c>
      <c r="F4" s="17">
        <v>97</v>
      </c>
      <c r="G4" s="8">
        <f t="shared" si="1"/>
        <v>0.35793357933579334</v>
      </c>
      <c r="H4" s="19">
        <v>4.186813186813187</v>
      </c>
      <c r="I4" s="19">
        <v>1.0740586360166535</v>
      </c>
      <c r="J4" s="19">
        <v>4.0957446808510642</v>
      </c>
      <c r="K4" s="19">
        <v>1.1174967122336974</v>
      </c>
      <c r="L4" s="19">
        <v>4.189473684210526</v>
      </c>
      <c r="M4" s="19">
        <v>1.0548241442837485</v>
      </c>
      <c r="N4" s="19">
        <v>4.0744680851063828</v>
      </c>
      <c r="O4" s="19">
        <v>1.2025006355675576</v>
      </c>
      <c r="P4" s="19">
        <v>4.1382978723404253</v>
      </c>
      <c r="Q4" s="19">
        <v>1.1695147769668459</v>
      </c>
      <c r="R4" s="19">
        <v>4.041666666666667</v>
      </c>
      <c r="S4" s="19">
        <v>1.2642173919208226</v>
      </c>
      <c r="T4" s="19">
        <v>4.145833333333333</v>
      </c>
      <c r="U4" s="19">
        <v>1.0359756821639623</v>
      </c>
      <c r="V4" s="19">
        <v>4.1246139299030835</v>
      </c>
      <c r="W4" s="19">
        <v>2.6475850340136051</v>
      </c>
      <c r="X4" s="19">
        <v>2.7236663282043274</v>
      </c>
      <c r="Z4" s="15">
        <f t="shared" si="2"/>
        <v>0</v>
      </c>
      <c r="AA4" s="13"/>
      <c r="AB4" s="8">
        <f t="shared" si="3"/>
        <v>0</v>
      </c>
      <c r="AC4" s="13">
        <v>10</v>
      </c>
      <c r="AD4" s="8">
        <f t="shared" si="4"/>
        <v>1</v>
      </c>
    </row>
    <row r="5" spans="1:30" ht="12.75" x14ac:dyDescent="0.2">
      <c r="A5" t="s">
        <v>68</v>
      </c>
      <c r="B5" s="51">
        <v>15</v>
      </c>
      <c r="C5" s="13">
        <v>13</v>
      </c>
      <c r="D5" s="8">
        <f t="shared" si="0"/>
        <v>0.8666666666666667</v>
      </c>
      <c r="E5" s="17">
        <v>141</v>
      </c>
      <c r="F5" s="17">
        <v>96</v>
      </c>
      <c r="G5" s="8">
        <f t="shared" si="1"/>
        <v>0.68085106382978722</v>
      </c>
      <c r="H5" s="19">
        <v>4.5252525252525251</v>
      </c>
      <c r="I5" s="19">
        <v>0.7191751843496641</v>
      </c>
      <c r="J5" s="19">
        <v>4.5050505050505052</v>
      </c>
      <c r="K5" s="19">
        <v>0.66045342145605423</v>
      </c>
      <c r="L5" s="19">
        <v>4.6060606060606064</v>
      </c>
      <c r="M5" s="19">
        <v>0.61971326184104569</v>
      </c>
      <c r="N5" s="19">
        <v>4.5306122448979593</v>
      </c>
      <c r="O5" s="19">
        <v>0.69168972295257247</v>
      </c>
      <c r="P5" s="19">
        <v>4.404040404040404</v>
      </c>
      <c r="Q5" s="19">
        <v>0.83200264814129088</v>
      </c>
      <c r="R5" s="19">
        <v>4.5816326530612246</v>
      </c>
      <c r="S5" s="19">
        <v>0.73109816266960315</v>
      </c>
      <c r="T5" s="19">
        <v>4.6969696969696972</v>
      </c>
      <c r="U5" s="19">
        <v>0.5616038522192125</v>
      </c>
      <c r="V5" s="19">
        <v>4.5499455193332752</v>
      </c>
      <c r="W5" s="19">
        <v>4.0101783137497424</v>
      </c>
      <c r="X5" s="19"/>
      <c r="Z5" s="15">
        <f t="shared" si="2"/>
        <v>0</v>
      </c>
      <c r="AA5" s="13">
        <v>1</v>
      </c>
      <c r="AB5" s="8">
        <f t="shared" si="3"/>
        <v>7.6923076923076927E-2</v>
      </c>
      <c r="AC5" s="13">
        <v>12</v>
      </c>
      <c r="AD5" s="8">
        <f t="shared" si="4"/>
        <v>0.92307692307692313</v>
      </c>
    </row>
    <row r="6" spans="1:30" ht="12.75" x14ac:dyDescent="0.2">
      <c r="A6" t="s">
        <v>69</v>
      </c>
      <c r="B6" s="51">
        <v>34</v>
      </c>
      <c r="C6" s="13">
        <v>21</v>
      </c>
      <c r="D6" s="8">
        <f t="shared" si="0"/>
        <v>0.61764705882352944</v>
      </c>
      <c r="E6" s="17">
        <v>728</v>
      </c>
      <c r="F6" s="17">
        <v>192</v>
      </c>
      <c r="G6" s="8">
        <f t="shared" si="1"/>
        <v>0.26373626373626374</v>
      </c>
      <c r="H6" s="19">
        <v>3.0867346938775508</v>
      </c>
      <c r="I6" s="19">
        <v>1.5081411724100524</v>
      </c>
      <c r="J6" s="19">
        <v>3.0353535353535355</v>
      </c>
      <c r="K6" s="19">
        <v>1.6780949515019921</v>
      </c>
      <c r="L6" s="19">
        <v>3.1813471502590676</v>
      </c>
      <c r="M6" s="19">
        <v>1.483683566578138</v>
      </c>
      <c r="N6" s="19">
        <v>3.4074074074074074</v>
      </c>
      <c r="O6" s="19">
        <v>1.6496769987356932</v>
      </c>
      <c r="P6" s="19">
        <v>3.8864864864864863</v>
      </c>
      <c r="Q6" s="19">
        <v>1.4644635021062067</v>
      </c>
      <c r="R6" s="19">
        <v>3.4329896907216493</v>
      </c>
      <c r="S6" s="19">
        <v>1.4850356601140142</v>
      </c>
      <c r="T6" s="19">
        <v>3.0666666666666669</v>
      </c>
      <c r="U6" s="19">
        <v>1.6931233465600393</v>
      </c>
      <c r="V6" s="19">
        <v>3.2995693758246234</v>
      </c>
      <c r="W6" s="19">
        <v>3.4286793111255456</v>
      </c>
      <c r="X6" s="19">
        <v>2.9638308192805098</v>
      </c>
      <c r="Y6" s="13">
        <v>4</v>
      </c>
      <c r="Z6" s="15">
        <f t="shared" si="2"/>
        <v>0.19047619047619047</v>
      </c>
      <c r="AA6" s="13">
        <v>5</v>
      </c>
      <c r="AB6" s="8">
        <f t="shared" si="3"/>
        <v>0.23809523809523808</v>
      </c>
      <c r="AC6" s="13">
        <v>12</v>
      </c>
      <c r="AD6" s="8">
        <f t="shared" si="4"/>
        <v>0.5714285714285714</v>
      </c>
    </row>
    <row r="7" spans="1:30" ht="12.75" x14ac:dyDescent="0.2">
      <c r="A7" t="s">
        <v>70</v>
      </c>
      <c r="B7" s="51">
        <v>17</v>
      </c>
      <c r="C7" s="13">
        <v>15</v>
      </c>
      <c r="D7" s="8">
        <f t="shared" si="0"/>
        <v>0.88235294117647056</v>
      </c>
      <c r="E7" s="17">
        <v>338</v>
      </c>
      <c r="F7" s="17">
        <v>146</v>
      </c>
      <c r="G7" s="8">
        <f t="shared" si="1"/>
        <v>0.43195266272189348</v>
      </c>
      <c r="H7" s="19">
        <v>4.1632653061224492</v>
      </c>
      <c r="I7" s="19">
        <v>1.0793251082989448</v>
      </c>
      <c r="J7" s="19">
        <v>3.9794520547945207</v>
      </c>
      <c r="K7" s="19">
        <v>1.2997038287675351</v>
      </c>
      <c r="L7" s="19">
        <v>3.9652777777777777</v>
      </c>
      <c r="M7" s="19">
        <v>1.3349167462814744</v>
      </c>
      <c r="N7" s="19">
        <v>4.20979020979021</v>
      </c>
      <c r="O7" s="19">
        <v>1.1435868138224345</v>
      </c>
      <c r="P7" s="19">
        <v>4.3945578231292517</v>
      </c>
      <c r="Q7" s="19">
        <v>1.1260174889104593</v>
      </c>
      <c r="R7" s="19">
        <v>3.9034482758620688</v>
      </c>
      <c r="S7" s="19">
        <v>1.365874454999406</v>
      </c>
      <c r="T7" s="19">
        <v>4.3197278911564627</v>
      </c>
      <c r="U7" s="19">
        <v>1.0789796966225105</v>
      </c>
      <c r="V7" s="19">
        <v>4.1336456198046765</v>
      </c>
      <c r="W7" s="19">
        <v>3.882562358276644</v>
      </c>
      <c r="X7" s="19">
        <v>3.3438291390020756</v>
      </c>
      <c r="Z7" s="15">
        <f t="shared" si="2"/>
        <v>0</v>
      </c>
      <c r="AA7" s="13"/>
      <c r="AB7" s="8">
        <f t="shared" si="3"/>
        <v>0</v>
      </c>
      <c r="AC7" s="13">
        <v>15</v>
      </c>
      <c r="AD7" s="8">
        <f t="shared" si="4"/>
        <v>1</v>
      </c>
    </row>
    <row r="8" spans="1:30" ht="12.75" x14ac:dyDescent="0.2">
      <c r="A8" s="53" t="s">
        <v>103</v>
      </c>
      <c r="B8" s="51">
        <v>7</v>
      </c>
      <c r="C8" s="13">
        <v>4</v>
      </c>
      <c r="D8" s="8">
        <f t="shared" si="0"/>
        <v>0.5714285714285714</v>
      </c>
      <c r="E8" s="17">
        <v>28</v>
      </c>
      <c r="F8" s="17">
        <v>20</v>
      </c>
      <c r="G8" s="8">
        <f t="shared" si="1"/>
        <v>0.7142857142857143</v>
      </c>
      <c r="H8" s="19">
        <v>4.55</v>
      </c>
      <c r="I8" s="19">
        <v>0.82557794748189617</v>
      </c>
      <c r="J8" s="19">
        <v>4.2</v>
      </c>
      <c r="K8" s="19">
        <v>0.89442719099991552</v>
      </c>
      <c r="L8" s="19">
        <v>4.55</v>
      </c>
      <c r="M8" s="19">
        <v>0.60480531882929889</v>
      </c>
      <c r="N8" s="19">
        <v>4.6500000000000004</v>
      </c>
      <c r="O8" s="19">
        <v>0.58714294861240024</v>
      </c>
      <c r="P8" s="19">
        <v>4.9000000000000004</v>
      </c>
      <c r="Q8" s="19">
        <v>0.30779350562554719</v>
      </c>
      <c r="R8" s="19">
        <v>4.8</v>
      </c>
      <c r="S8" s="19">
        <v>0.52314836378059637</v>
      </c>
      <c r="T8" s="19">
        <v>4.75</v>
      </c>
      <c r="U8" s="19">
        <v>0.5501196042201808</v>
      </c>
      <c r="V8" s="19">
        <v>4.628571428571429</v>
      </c>
      <c r="W8" s="19">
        <v>4.0846938775510209</v>
      </c>
      <c r="X8" s="19"/>
      <c r="Z8" s="15">
        <f t="shared" si="2"/>
        <v>0</v>
      </c>
      <c r="AA8" s="13"/>
      <c r="AB8" s="8">
        <f t="shared" si="3"/>
        <v>0</v>
      </c>
      <c r="AC8" s="13">
        <v>4</v>
      </c>
      <c r="AD8" s="8">
        <f t="shared" si="4"/>
        <v>1</v>
      </c>
    </row>
    <row r="9" spans="1:30" ht="12.75" x14ac:dyDescent="0.2">
      <c r="A9" t="s">
        <v>71</v>
      </c>
      <c r="B9" s="51">
        <v>21</v>
      </c>
      <c r="C9" s="51">
        <v>18</v>
      </c>
      <c r="D9" s="8">
        <f t="shared" si="0"/>
        <v>0.8571428571428571</v>
      </c>
      <c r="E9" s="17">
        <v>182</v>
      </c>
      <c r="F9" s="17">
        <v>130</v>
      </c>
      <c r="G9" s="8">
        <f t="shared" si="1"/>
        <v>0.7142857142857143</v>
      </c>
      <c r="H9" s="19">
        <v>4.5563909774436091</v>
      </c>
      <c r="I9" s="19">
        <v>0.8652686903989083</v>
      </c>
      <c r="J9" s="19">
        <v>4.3383458646616537</v>
      </c>
      <c r="K9" s="19">
        <v>1.1138740615195022</v>
      </c>
      <c r="L9" s="19">
        <v>4.5496183206106871</v>
      </c>
      <c r="M9" s="19">
        <v>0.83402398469491834</v>
      </c>
      <c r="N9" s="19">
        <v>4.4135338345864659</v>
      </c>
      <c r="O9" s="19">
        <v>1.2005542883290765</v>
      </c>
      <c r="P9" s="19">
        <v>4.4848484848484844</v>
      </c>
      <c r="Q9" s="19">
        <v>1.0735177850800532</v>
      </c>
      <c r="R9" s="19">
        <v>4.5227272727272725</v>
      </c>
      <c r="S9" s="19">
        <v>0.92847991251981821</v>
      </c>
      <c r="T9" s="19">
        <v>4.4772727272727275</v>
      </c>
      <c r="U9" s="19">
        <v>0.94478002683050377</v>
      </c>
      <c r="V9" s="19">
        <v>4.4775339260215574</v>
      </c>
      <c r="W9" s="19">
        <v>4.6147023809523811</v>
      </c>
      <c r="X9" s="19">
        <v>4.2275727011642505</v>
      </c>
      <c r="Z9" s="15">
        <f t="shared" si="2"/>
        <v>0</v>
      </c>
      <c r="AA9" s="13">
        <v>1</v>
      </c>
      <c r="AB9" s="8">
        <f t="shared" si="3"/>
        <v>5.5555555555555552E-2</v>
      </c>
      <c r="AC9" s="13">
        <v>17</v>
      </c>
      <c r="AD9" s="8">
        <f t="shared" si="4"/>
        <v>0.94444444444444442</v>
      </c>
    </row>
    <row r="10" spans="1:30" ht="12.75" x14ac:dyDescent="0.2">
      <c r="A10" t="s">
        <v>72</v>
      </c>
      <c r="B10" s="51">
        <v>3</v>
      </c>
      <c r="C10" s="51">
        <v>3</v>
      </c>
      <c r="D10" s="8">
        <f t="shared" si="0"/>
        <v>1</v>
      </c>
      <c r="E10" s="17">
        <v>60</v>
      </c>
      <c r="F10" s="17">
        <v>38</v>
      </c>
      <c r="G10" s="8">
        <f t="shared" si="1"/>
        <v>0.6333333333333333</v>
      </c>
      <c r="H10" s="19">
        <v>3.9459459459459461</v>
      </c>
      <c r="I10" s="19">
        <v>1.0259398386613867</v>
      </c>
      <c r="J10" s="19">
        <v>3.5135135135135136</v>
      </c>
      <c r="K10" s="19">
        <v>1.3043010393314884</v>
      </c>
      <c r="L10" s="19">
        <v>4</v>
      </c>
      <c r="M10" s="19">
        <v>1.1854979567276382</v>
      </c>
      <c r="N10" s="19">
        <v>4.1052631578947372</v>
      </c>
      <c r="O10" s="19">
        <v>0.9806085723261283</v>
      </c>
      <c r="P10" s="19">
        <v>3.8684210526315788</v>
      </c>
      <c r="Q10" s="19">
        <v>1.3788176021814305</v>
      </c>
      <c r="R10" s="19">
        <v>3.6052631578947367</v>
      </c>
      <c r="S10" s="19">
        <v>1.4619400971979539</v>
      </c>
      <c r="T10" s="19">
        <v>4</v>
      </c>
      <c r="U10" s="19">
        <v>1.0134234194190634</v>
      </c>
      <c r="V10" s="19">
        <v>3.8626295468400729</v>
      </c>
      <c r="W10" s="19">
        <v>4.2315746811545125</v>
      </c>
      <c r="X10" s="19">
        <v>3.5964458247066937</v>
      </c>
      <c r="Z10" s="15">
        <f t="shared" si="2"/>
        <v>0</v>
      </c>
      <c r="AA10" s="13"/>
      <c r="AB10" s="8">
        <f t="shared" si="3"/>
        <v>0</v>
      </c>
      <c r="AC10" s="13">
        <v>3</v>
      </c>
      <c r="AD10" s="8">
        <f t="shared" si="4"/>
        <v>1</v>
      </c>
    </row>
    <row r="11" spans="1:30" ht="12.75" x14ac:dyDescent="0.2">
      <c r="A11" t="s">
        <v>73</v>
      </c>
      <c r="B11" s="51">
        <v>10</v>
      </c>
      <c r="C11" s="51">
        <v>10</v>
      </c>
      <c r="D11" s="8">
        <f t="shared" si="0"/>
        <v>1</v>
      </c>
      <c r="E11" s="17">
        <v>166</v>
      </c>
      <c r="F11" s="17">
        <v>47</v>
      </c>
      <c r="G11" s="8">
        <f t="shared" si="1"/>
        <v>0.28313253012048195</v>
      </c>
      <c r="H11" s="19">
        <v>4.1111111111111107</v>
      </c>
      <c r="I11" s="19">
        <v>1.1525115306507039</v>
      </c>
      <c r="J11" s="19">
        <v>4</v>
      </c>
      <c r="K11" s="19">
        <v>1.0749676997731399</v>
      </c>
      <c r="L11" s="19">
        <v>3.8</v>
      </c>
      <c r="M11" s="19">
        <v>1.2172995448196728</v>
      </c>
      <c r="N11" s="19">
        <v>4.3478260869565215</v>
      </c>
      <c r="O11" s="19">
        <v>0.79491135227207188</v>
      </c>
      <c r="P11" s="19">
        <v>4.4130434782608692</v>
      </c>
      <c r="Q11" s="19">
        <v>0.74762102569927325</v>
      </c>
      <c r="R11" s="19">
        <v>4.0666666666666664</v>
      </c>
      <c r="S11" s="19">
        <v>1.1560119533826783</v>
      </c>
      <c r="T11" s="19">
        <v>4.177777777777778</v>
      </c>
      <c r="U11" s="19">
        <v>1.11373427728702</v>
      </c>
      <c r="V11" s="19">
        <v>4.1309178743961352</v>
      </c>
      <c r="W11" s="19">
        <v>3.6836734693877551</v>
      </c>
      <c r="X11" s="19">
        <v>4.1091097308488616</v>
      </c>
      <c r="Z11" s="15">
        <f t="shared" si="2"/>
        <v>0</v>
      </c>
      <c r="AA11" s="13"/>
      <c r="AB11" s="8">
        <f t="shared" si="3"/>
        <v>0</v>
      </c>
      <c r="AC11" s="13">
        <v>10</v>
      </c>
      <c r="AD11" s="8">
        <f t="shared" si="4"/>
        <v>1</v>
      </c>
    </row>
    <row r="12" spans="1:30" ht="12.75" x14ac:dyDescent="0.2">
      <c r="A12" t="s">
        <v>106</v>
      </c>
      <c r="B12" s="13">
        <v>11</v>
      </c>
      <c r="C12" s="13">
        <v>11</v>
      </c>
      <c r="D12" s="8">
        <f t="shared" si="0"/>
        <v>1</v>
      </c>
      <c r="E12" s="13">
        <v>352</v>
      </c>
      <c r="F12" s="13">
        <v>239</v>
      </c>
      <c r="G12" s="8">
        <f t="shared" si="1"/>
        <v>0.67897727272727271</v>
      </c>
      <c r="H12" s="19">
        <v>4.1297071129707117</v>
      </c>
      <c r="I12" s="19">
        <v>1.1019064447658069</v>
      </c>
      <c r="J12" s="19">
        <v>3.8912133891213387</v>
      </c>
      <c r="K12" s="19">
        <v>1.3047610749394396</v>
      </c>
      <c r="L12" s="19">
        <v>4.0127118644067794</v>
      </c>
      <c r="M12" s="19">
        <v>1.2150857852681696</v>
      </c>
      <c r="N12" s="19">
        <v>4.1213389121338908</v>
      </c>
      <c r="O12" s="19">
        <v>1.1622225367768815</v>
      </c>
      <c r="P12" s="19">
        <v>4.3050847457627119</v>
      </c>
      <c r="Q12" s="19">
        <v>0.95434927881729215</v>
      </c>
      <c r="R12" s="19">
        <v>3.9957446808510637</v>
      </c>
      <c r="S12" s="19">
        <v>1.276004288033767</v>
      </c>
      <c r="T12" s="19">
        <v>4.1260504201680677</v>
      </c>
      <c r="U12" s="19">
        <v>1.2632729699487752</v>
      </c>
      <c r="V12" s="19">
        <v>4.0831215893449375</v>
      </c>
      <c r="Z12" s="15">
        <f t="shared" si="2"/>
        <v>0</v>
      </c>
      <c r="AA12" s="13">
        <v>1</v>
      </c>
      <c r="AB12" s="8">
        <f t="shared" si="3"/>
        <v>9.0909090909090912E-2</v>
      </c>
      <c r="AC12" s="13">
        <v>10</v>
      </c>
      <c r="AD12" s="8">
        <f t="shared" si="4"/>
        <v>0.90909090909090906</v>
      </c>
    </row>
    <row r="13" spans="1:30" ht="12.75" x14ac:dyDescent="0.2">
      <c r="A13" t="s">
        <v>74</v>
      </c>
      <c r="B13" s="51">
        <v>34</v>
      </c>
      <c r="C13" s="51">
        <v>34</v>
      </c>
      <c r="D13" s="8">
        <f t="shared" si="0"/>
        <v>1</v>
      </c>
      <c r="E13" s="17">
        <v>1098</v>
      </c>
      <c r="F13" s="17">
        <v>585</v>
      </c>
      <c r="G13" s="8">
        <f t="shared" si="1"/>
        <v>0.53278688524590168</v>
      </c>
      <c r="H13" s="19">
        <v>3.7417102966841185</v>
      </c>
      <c r="I13" s="19">
        <v>1.2953474598729826</v>
      </c>
      <c r="J13" s="19">
        <v>3.5088967971530249</v>
      </c>
      <c r="K13" s="19">
        <v>1.3929127434619921</v>
      </c>
      <c r="L13" s="19">
        <v>3.7171532846715327</v>
      </c>
      <c r="M13" s="19">
        <v>1.3569233124655236</v>
      </c>
      <c r="N13" s="19">
        <v>3.8838028169014085</v>
      </c>
      <c r="O13" s="19">
        <v>1.2973524702060433</v>
      </c>
      <c r="P13" s="19">
        <v>3.8723021582733814</v>
      </c>
      <c r="Q13" s="19">
        <v>1.3622539967932259</v>
      </c>
      <c r="R13" s="19">
        <v>3.6446886446886446</v>
      </c>
      <c r="S13" s="19">
        <v>1.5259646352447389</v>
      </c>
      <c r="T13" s="19">
        <v>3.8006993006993008</v>
      </c>
      <c r="U13" s="19">
        <v>1.3646010818455121</v>
      </c>
      <c r="V13" s="19">
        <v>3.7384647570102016</v>
      </c>
      <c r="W13" s="19">
        <v>3.8344440505132167</v>
      </c>
      <c r="X13" s="19">
        <v>3.2947709322538943</v>
      </c>
      <c r="Z13" s="15">
        <f t="shared" si="2"/>
        <v>0</v>
      </c>
      <c r="AA13" s="13">
        <v>7</v>
      </c>
      <c r="AB13" s="8">
        <f t="shared" si="3"/>
        <v>0.20588235294117646</v>
      </c>
      <c r="AC13" s="13">
        <v>27</v>
      </c>
      <c r="AD13" s="8">
        <f t="shared" si="4"/>
        <v>0.79411764705882348</v>
      </c>
    </row>
    <row r="14" spans="1:30" ht="12.75" x14ac:dyDescent="0.2">
      <c r="A14" t="s">
        <v>75</v>
      </c>
      <c r="B14" s="51">
        <v>17</v>
      </c>
      <c r="C14" s="13">
        <v>16</v>
      </c>
      <c r="D14" s="8">
        <f t="shared" si="0"/>
        <v>0.94117647058823528</v>
      </c>
      <c r="E14" s="17">
        <v>225</v>
      </c>
      <c r="F14" s="17">
        <v>96</v>
      </c>
      <c r="G14" s="8">
        <f t="shared" si="1"/>
        <v>0.42666666666666669</v>
      </c>
      <c r="H14" s="19">
        <v>4.1473684210526311</v>
      </c>
      <c r="I14" s="19">
        <v>0.88688339146473549</v>
      </c>
      <c r="J14" s="19">
        <v>4.032258064516129</v>
      </c>
      <c r="K14" s="19">
        <v>1.0979389080100501</v>
      </c>
      <c r="L14" s="19">
        <v>4.333333333333333</v>
      </c>
      <c r="M14" s="19">
        <v>0.90088523292290212</v>
      </c>
      <c r="N14" s="19">
        <v>4.4505494505494507</v>
      </c>
      <c r="O14" s="19">
        <v>0.95758650626035746</v>
      </c>
      <c r="P14" s="19">
        <v>4.32258064516129</v>
      </c>
      <c r="Q14" s="19">
        <v>1.1992868381067558</v>
      </c>
      <c r="R14" s="19">
        <v>4.32258064516129</v>
      </c>
      <c r="S14" s="19">
        <v>0.9343829668566056</v>
      </c>
      <c r="T14" s="19">
        <v>4.189473684210526</v>
      </c>
      <c r="U14" s="19">
        <v>1.0648617615017564</v>
      </c>
      <c r="V14" s="19">
        <v>4.2568777491406635</v>
      </c>
      <c r="W14" s="19">
        <v>3.9712037218733651</v>
      </c>
      <c r="X14" s="19"/>
      <c r="Z14" s="15">
        <f t="shared" si="2"/>
        <v>0</v>
      </c>
      <c r="AA14" s="13">
        <v>1</v>
      </c>
      <c r="AB14" s="8">
        <f t="shared" si="3"/>
        <v>6.25E-2</v>
      </c>
      <c r="AC14" s="13">
        <v>15</v>
      </c>
      <c r="AD14" s="8">
        <f t="shared" si="4"/>
        <v>0.9375</v>
      </c>
    </row>
    <row r="15" spans="1:30" ht="12.75" x14ac:dyDescent="0.2">
      <c r="A15" t="s">
        <v>76</v>
      </c>
      <c r="B15" s="51">
        <v>15</v>
      </c>
      <c r="C15" s="51">
        <v>15</v>
      </c>
      <c r="D15" s="8">
        <f t="shared" si="0"/>
        <v>1</v>
      </c>
      <c r="E15" s="17">
        <v>337</v>
      </c>
      <c r="F15" s="17">
        <v>134</v>
      </c>
      <c r="G15" s="8">
        <f t="shared" si="1"/>
        <v>0.39762611275964393</v>
      </c>
      <c r="H15" s="19">
        <v>3.6940298507462686</v>
      </c>
      <c r="I15" s="19">
        <v>1.2757283748197648</v>
      </c>
      <c r="J15" s="19">
        <v>3.5378787878787881</v>
      </c>
      <c r="K15" s="19">
        <v>1.2982977876823212</v>
      </c>
      <c r="L15" s="19">
        <v>3.7</v>
      </c>
      <c r="M15" s="19">
        <v>1.3097724519812561</v>
      </c>
      <c r="N15" s="19">
        <v>3.484375</v>
      </c>
      <c r="O15" s="19">
        <v>1.5922270591451508</v>
      </c>
      <c r="P15" s="19">
        <v>3.8205128205128207</v>
      </c>
      <c r="Q15" s="19">
        <v>1.4179598300289038</v>
      </c>
      <c r="R15" s="19">
        <v>3.3587786259541983</v>
      </c>
      <c r="S15" s="19">
        <v>1.4887718339938736</v>
      </c>
      <c r="T15" s="19">
        <v>3.4060150375939848</v>
      </c>
      <c r="U15" s="19">
        <v>1.6003673535906762</v>
      </c>
      <c r="V15" s="19">
        <v>3.5716557318122946</v>
      </c>
      <c r="W15" s="19">
        <v>4.1166271559128695</v>
      </c>
      <c r="X15" s="19">
        <v>4.1572016440745223</v>
      </c>
      <c r="Y15" s="13">
        <v>2</v>
      </c>
      <c r="Z15" s="15">
        <f t="shared" si="2"/>
        <v>0.13333333333333333</v>
      </c>
      <c r="AA15" s="13">
        <v>3</v>
      </c>
      <c r="AB15" s="8">
        <f t="shared" si="3"/>
        <v>0.2</v>
      </c>
      <c r="AC15" s="13">
        <v>10</v>
      </c>
      <c r="AD15" s="8">
        <f t="shared" si="4"/>
        <v>0.66666666666666663</v>
      </c>
    </row>
    <row r="16" spans="1:30" ht="12.75" x14ac:dyDescent="0.2">
      <c r="A16" t="s">
        <v>77</v>
      </c>
      <c r="B16" s="51">
        <v>17</v>
      </c>
      <c r="C16" s="13">
        <v>15</v>
      </c>
      <c r="D16" s="8">
        <f t="shared" si="0"/>
        <v>0.88235294117647056</v>
      </c>
      <c r="E16" s="17">
        <v>90</v>
      </c>
      <c r="F16" s="17">
        <v>36</v>
      </c>
      <c r="G16" s="8">
        <f t="shared" si="1"/>
        <v>0.4</v>
      </c>
      <c r="H16" s="19">
        <v>4.2972972972972974</v>
      </c>
      <c r="I16" s="19">
        <v>1.2663347123109285</v>
      </c>
      <c r="J16" s="19">
        <v>4.1891891891891895</v>
      </c>
      <c r="K16" s="19">
        <v>1.2210614198274341</v>
      </c>
      <c r="L16" s="19">
        <v>4.4054054054054053</v>
      </c>
      <c r="M16" s="19">
        <v>1.0126823418651707</v>
      </c>
      <c r="N16" s="19">
        <v>4</v>
      </c>
      <c r="O16" s="19">
        <v>1.2909944487358056</v>
      </c>
      <c r="P16" s="19">
        <v>4.3243243243243246</v>
      </c>
      <c r="Q16" s="19">
        <v>1.334458984300672</v>
      </c>
      <c r="R16" s="19">
        <v>4.1891891891891895</v>
      </c>
      <c r="S16" s="19">
        <v>1.1746828848161015</v>
      </c>
      <c r="T16" s="19">
        <v>4.1621621621621623</v>
      </c>
      <c r="U16" s="19">
        <v>1.2804841426740272</v>
      </c>
      <c r="V16" s="19">
        <v>4.2239382239382239</v>
      </c>
      <c r="W16" s="19">
        <v>4.5924744897959178</v>
      </c>
      <c r="X16" s="19">
        <v>4.0547913694353124</v>
      </c>
      <c r="Y16" s="13">
        <v>2</v>
      </c>
      <c r="Z16" s="15">
        <f t="shared" si="2"/>
        <v>0.13333333333333333</v>
      </c>
      <c r="AA16" s="13"/>
      <c r="AB16" s="8">
        <f t="shared" si="3"/>
        <v>0</v>
      </c>
      <c r="AC16" s="13">
        <v>13</v>
      </c>
      <c r="AD16" s="8">
        <f t="shared" si="4"/>
        <v>0.8666666666666667</v>
      </c>
    </row>
    <row r="17" spans="1:30" ht="12.75" x14ac:dyDescent="0.2">
      <c r="A17" t="s">
        <v>78</v>
      </c>
      <c r="B17" s="51">
        <v>12</v>
      </c>
      <c r="C17" s="13">
        <v>12</v>
      </c>
      <c r="D17" s="8">
        <f t="shared" si="0"/>
        <v>1</v>
      </c>
      <c r="E17" s="17">
        <v>428</v>
      </c>
      <c r="F17" s="17">
        <v>124</v>
      </c>
      <c r="G17" s="8">
        <f t="shared" si="1"/>
        <v>0.28971962616822428</v>
      </c>
      <c r="H17" s="19">
        <v>3.0909090909090908</v>
      </c>
      <c r="I17" s="19">
        <v>1.52206000757745</v>
      </c>
      <c r="J17" s="19">
        <v>3.081967213114754</v>
      </c>
      <c r="K17" s="19">
        <v>1.50805092277847</v>
      </c>
      <c r="L17" s="19">
        <v>3.178861788617886</v>
      </c>
      <c r="M17" s="19">
        <v>1.5682950977185135</v>
      </c>
      <c r="N17" s="19">
        <v>3.1932773109243699</v>
      </c>
      <c r="O17" s="19">
        <v>1.6888332695317954</v>
      </c>
      <c r="P17" s="19">
        <v>3.5495495495495497</v>
      </c>
      <c r="Q17" s="19">
        <v>1.6222248400309471</v>
      </c>
      <c r="R17" s="19">
        <v>3.2049180327868854</v>
      </c>
      <c r="S17" s="19">
        <v>1.5637342706671453</v>
      </c>
      <c r="T17" s="19">
        <v>2.903225806451613</v>
      </c>
      <c r="U17" s="19">
        <v>1.5742818976639323</v>
      </c>
      <c r="V17" s="19">
        <v>3.1718155417648783</v>
      </c>
      <c r="W17" s="19">
        <v>3.4522358593787166</v>
      </c>
      <c r="X17" s="19">
        <v>3.3142380045752415</v>
      </c>
      <c r="Y17" s="13">
        <v>1</v>
      </c>
      <c r="Z17" s="15">
        <f t="shared" si="2"/>
        <v>8.3333333333333329E-2</v>
      </c>
      <c r="AA17" s="13">
        <v>6</v>
      </c>
      <c r="AB17" s="8">
        <f t="shared" si="3"/>
        <v>0.5</v>
      </c>
      <c r="AC17" s="13">
        <v>5</v>
      </c>
      <c r="AD17" s="8">
        <f t="shared" si="4"/>
        <v>0.41666666666666669</v>
      </c>
    </row>
    <row r="18" spans="1:30" ht="12.75" x14ac:dyDescent="0.2">
      <c r="A18" s="48" t="s">
        <v>79</v>
      </c>
      <c r="B18" s="51">
        <v>9</v>
      </c>
      <c r="C18" s="13">
        <v>0</v>
      </c>
      <c r="D18" s="8">
        <f t="shared" si="0"/>
        <v>0</v>
      </c>
      <c r="E18" s="17"/>
      <c r="F18" s="2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>
        <v>3.7851190476190477</v>
      </c>
      <c r="X18" s="19"/>
      <c r="Z18" s="15"/>
      <c r="AA18" s="13"/>
      <c r="AB18" s="8"/>
      <c r="AC18" s="13"/>
      <c r="AD18" s="8"/>
    </row>
    <row r="19" spans="1:30" ht="12.75" x14ac:dyDescent="0.2">
      <c r="A19" t="s">
        <v>80</v>
      </c>
      <c r="B19" s="51">
        <v>14</v>
      </c>
      <c r="C19" s="51">
        <v>3</v>
      </c>
      <c r="D19" s="8">
        <f t="shared" si="0"/>
        <v>0.21428571428571427</v>
      </c>
      <c r="E19" s="17">
        <v>14</v>
      </c>
      <c r="F19" s="51">
        <v>6</v>
      </c>
      <c r="G19" s="8">
        <f t="shared" si="1"/>
        <v>0.42857142857142855</v>
      </c>
      <c r="H19" s="19">
        <v>4.5384615384615383</v>
      </c>
      <c r="I19" s="19">
        <v>0.96741792204684507</v>
      </c>
      <c r="J19" s="19">
        <v>4.2307692307692308</v>
      </c>
      <c r="K19" s="19">
        <v>0.92680869599629889</v>
      </c>
      <c r="L19" s="19">
        <v>4.1538461538461542</v>
      </c>
      <c r="M19" s="19">
        <v>1.5191090506254996</v>
      </c>
      <c r="N19" s="19">
        <v>4.5384615384615383</v>
      </c>
      <c r="O19" s="19">
        <v>0.51887452166277048</v>
      </c>
      <c r="P19" s="19">
        <v>4.6923076923076925</v>
      </c>
      <c r="Q19" s="19">
        <v>0.63042517195611547</v>
      </c>
      <c r="R19" s="19">
        <v>4.3076923076923075</v>
      </c>
      <c r="S19" s="19">
        <v>0.85485041426511055</v>
      </c>
      <c r="T19" s="19">
        <v>5</v>
      </c>
      <c r="U19" s="19">
        <v>0</v>
      </c>
      <c r="V19" s="19">
        <v>4.4945054945054945</v>
      </c>
      <c r="W19" s="19">
        <v>4.2781076066790353</v>
      </c>
      <c r="X19" s="19">
        <v>3.4749423963133639</v>
      </c>
      <c r="Z19" s="15">
        <f t="shared" si="2"/>
        <v>0</v>
      </c>
      <c r="AA19" s="13"/>
      <c r="AB19" s="8">
        <f t="shared" si="3"/>
        <v>0</v>
      </c>
      <c r="AC19" s="13">
        <v>3</v>
      </c>
      <c r="AD19" s="8">
        <f t="shared" si="4"/>
        <v>1</v>
      </c>
    </row>
    <row r="20" spans="1:30" ht="12.75" x14ac:dyDescent="0.2">
      <c r="A20" t="s">
        <v>81</v>
      </c>
      <c r="B20" s="51">
        <v>8</v>
      </c>
      <c r="C20" s="51">
        <v>8</v>
      </c>
      <c r="D20" s="8">
        <f t="shared" si="0"/>
        <v>1</v>
      </c>
      <c r="E20" s="17">
        <v>224</v>
      </c>
      <c r="F20" s="51">
        <v>88</v>
      </c>
      <c r="G20" s="8">
        <f t="shared" si="1"/>
        <v>0.39285714285714285</v>
      </c>
      <c r="H20" s="19">
        <v>3.8720930232558142</v>
      </c>
      <c r="I20" s="19">
        <v>1.2058339718698665</v>
      </c>
      <c r="J20" s="19">
        <v>3.7727272727272729</v>
      </c>
      <c r="K20" s="19">
        <v>1.293016367670472</v>
      </c>
      <c r="L20" s="19">
        <v>3.9886363636363638</v>
      </c>
      <c r="M20" s="19">
        <v>1.2270356595987149</v>
      </c>
      <c r="N20" s="19">
        <v>4.2183908045977008</v>
      </c>
      <c r="O20" s="19">
        <v>1.1041706069339048</v>
      </c>
      <c r="P20" s="19">
        <v>4.1379310344827589</v>
      </c>
      <c r="Q20" s="19">
        <v>1.4955158851146695</v>
      </c>
      <c r="R20" s="19">
        <v>3.7058823529411766</v>
      </c>
      <c r="S20" s="19">
        <v>1.3257839496812798</v>
      </c>
      <c r="T20" s="19">
        <v>3.9886363636363638</v>
      </c>
      <c r="U20" s="19">
        <v>1.2456297690008482</v>
      </c>
      <c r="V20" s="19">
        <v>3.9548996021824929</v>
      </c>
      <c r="W20" s="19">
        <v>3.9178409459021704</v>
      </c>
      <c r="X20" s="19">
        <v>4.0612244897959178</v>
      </c>
      <c r="Z20" s="15">
        <f t="shared" si="2"/>
        <v>0</v>
      </c>
      <c r="AA20" s="13">
        <v>1</v>
      </c>
      <c r="AB20" s="8">
        <f t="shared" si="3"/>
        <v>0.125</v>
      </c>
      <c r="AC20" s="13">
        <v>7</v>
      </c>
      <c r="AD20" s="8">
        <f t="shared" si="4"/>
        <v>0.875</v>
      </c>
    </row>
    <row r="21" spans="1:30" ht="12.75" x14ac:dyDescent="0.2">
      <c r="A21" t="s">
        <v>82</v>
      </c>
      <c r="B21" s="51">
        <v>5</v>
      </c>
      <c r="C21" s="51">
        <v>5</v>
      </c>
      <c r="D21" s="8">
        <f t="shared" si="0"/>
        <v>1</v>
      </c>
      <c r="E21" s="17">
        <v>24</v>
      </c>
      <c r="F21" s="51">
        <v>16</v>
      </c>
      <c r="G21" s="8">
        <f t="shared" si="1"/>
        <v>0.66666666666666663</v>
      </c>
      <c r="H21" s="19">
        <v>4.25</v>
      </c>
      <c r="I21" s="19">
        <v>0.7745966692414834</v>
      </c>
      <c r="J21" s="19">
        <v>4.25</v>
      </c>
      <c r="K21" s="19">
        <v>0.93094933625126275</v>
      </c>
      <c r="L21" s="19">
        <v>4.4375</v>
      </c>
      <c r="M21" s="19">
        <v>0.62915286960589578</v>
      </c>
      <c r="N21" s="19">
        <v>4.666666666666667</v>
      </c>
      <c r="O21" s="19">
        <v>0.48795003647426521</v>
      </c>
      <c r="P21" s="19">
        <v>4.6875</v>
      </c>
      <c r="Q21" s="19">
        <v>0.47871355387816905</v>
      </c>
      <c r="R21" s="19">
        <v>4.4375</v>
      </c>
      <c r="S21" s="19">
        <v>0.89209491273817565</v>
      </c>
      <c r="T21" s="19">
        <v>4.375</v>
      </c>
      <c r="U21" s="19">
        <v>0.8850612031567836</v>
      </c>
      <c r="V21" s="19">
        <v>4.4434523809523814</v>
      </c>
      <c r="W21" s="19">
        <v>4.0285714285714285</v>
      </c>
      <c r="X21" s="19">
        <v>4.0506912442396317</v>
      </c>
      <c r="Z21" s="15">
        <f t="shared" si="2"/>
        <v>0</v>
      </c>
      <c r="AA21" s="13"/>
      <c r="AB21" s="8">
        <f t="shared" si="3"/>
        <v>0</v>
      </c>
      <c r="AC21" s="13">
        <v>5</v>
      </c>
      <c r="AD21" s="8">
        <f t="shared" si="4"/>
        <v>1</v>
      </c>
    </row>
    <row r="22" spans="1:30" ht="12.75" x14ac:dyDescent="0.2">
      <c r="A22" t="s">
        <v>83</v>
      </c>
      <c r="B22" s="51">
        <v>15</v>
      </c>
      <c r="C22" s="51">
        <v>15</v>
      </c>
      <c r="D22" s="8">
        <f t="shared" si="0"/>
        <v>1</v>
      </c>
      <c r="E22" s="17">
        <v>235</v>
      </c>
      <c r="F22" s="51">
        <v>124</v>
      </c>
      <c r="G22" s="8">
        <f t="shared" si="1"/>
        <v>0.52765957446808509</v>
      </c>
      <c r="H22" s="19">
        <v>3.8951612903225805</v>
      </c>
      <c r="I22" s="19">
        <v>1.221877459739503</v>
      </c>
      <c r="J22" s="19">
        <v>3.8114754098360657</v>
      </c>
      <c r="K22" s="19">
        <v>1.3257274143187496</v>
      </c>
      <c r="L22" s="19">
        <v>3.9122807017543861</v>
      </c>
      <c r="M22" s="19">
        <v>1.3925300302366941</v>
      </c>
      <c r="N22" s="19">
        <v>4.1367521367521372</v>
      </c>
      <c r="O22" s="19">
        <v>1.166382433482962</v>
      </c>
      <c r="P22" s="19">
        <v>3.7881355932203391</v>
      </c>
      <c r="Q22" s="19">
        <v>1.6374448247519398</v>
      </c>
      <c r="R22" s="19">
        <v>4.0471698113207548</v>
      </c>
      <c r="S22" s="19">
        <v>1.2218804825950169</v>
      </c>
      <c r="T22" s="19">
        <v>3.8688524590163933</v>
      </c>
      <c r="U22" s="19">
        <v>1.2527709431109082</v>
      </c>
      <c r="V22" s="19">
        <v>3.9228324860318082</v>
      </c>
      <c r="W22" s="19">
        <v>4.3159066859066852</v>
      </c>
      <c r="X22" s="19">
        <v>4.0585416233741318</v>
      </c>
      <c r="Y22" s="13">
        <v>1</v>
      </c>
      <c r="Z22" s="15">
        <f t="shared" si="2"/>
        <v>6.6666666666666666E-2</v>
      </c>
      <c r="AA22" s="13">
        <v>1</v>
      </c>
      <c r="AB22" s="8">
        <f t="shared" si="3"/>
        <v>6.6666666666666666E-2</v>
      </c>
      <c r="AC22" s="13">
        <v>13</v>
      </c>
      <c r="AD22" s="8">
        <f t="shared" si="4"/>
        <v>0.8666666666666667</v>
      </c>
    </row>
    <row r="23" spans="1:30" ht="12.75" x14ac:dyDescent="0.2">
      <c r="A23" t="s">
        <v>107</v>
      </c>
      <c r="B23" s="13">
        <v>12</v>
      </c>
      <c r="C23" s="13">
        <v>5</v>
      </c>
      <c r="D23" s="8">
        <f t="shared" si="0"/>
        <v>0.41666666666666669</v>
      </c>
      <c r="E23" s="13">
        <v>35</v>
      </c>
      <c r="F23" s="13">
        <v>25</v>
      </c>
      <c r="G23" s="8">
        <f t="shared" si="1"/>
        <v>0.7142857142857143</v>
      </c>
      <c r="H23" s="19">
        <v>3.9642857142857144</v>
      </c>
      <c r="I23" s="19">
        <v>1.1049431980420854</v>
      </c>
      <c r="J23" s="19">
        <v>4.0714285714285712</v>
      </c>
      <c r="K23" s="19">
        <v>0.85758366090413274</v>
      </c>
      <c r="L23" s="19">
        <v>4</v>
      </c>
      <c r="M23" s="19">
        <v>0.94280904158206336</v>
      </c>
      <c r="N23" s="19">
        <v>3.8076923076923075</v>
      </c>
      <c r="O23" s="19">
        <v>1.6252810407860119</v>
      </c>
      <c r="P23" s="19">
        <v>4.4642857142857144</v>
      </c>
      <c r="Q23" s="19">
        <v>0.63724771956018345</v>
      </c>
      <c r="R23" s="19">
        <v>3.7142857142857144</v>
      </c>
      <c r="S23" s="19">
        <v>1.3839595063960202</v>
      </c>
      <c r="T23" s="19">
        <v>3.8571428571428572</v>
      </c>
      <c r="U23" s="19">
        <v>1.3253730631840068</v>
      </c>
      <c r="V23" s="19">
        <v>3.9827315541601256</v>
      </c>
      <c r="Z23" s="15">
        <f t="shared" si="2"/>
        <v>0</v>
      </c>
      <c r="AA23" s="13">
        <v>1</v>
      </c>
      <c r="AB23" s="8">
        <f t="shared" si="3"/>
        <v>0.2</v>
      </c>
      <c r="AC23" s="13">
        <v>4</v>
      </c>
      <c r="AD23" s="8">
        <f t="shared" si="4"/>
        <v>0.8</v>
      </c>
    </row>
    <row r="24" spans="1:30" ht="12.75" x14ac:dyDescent="0.2">
      <c r="A24" t="s">
        <v>84</v>
      </c>
      <c r="B24" s="51">
        <v>9</v>
      </c>
      <c r="C24" s="51">
        <v>5</v>
      </c>
      <c r="D24" s="8">
        <f t="shared" si="0"/>
        <v>0.55555555555555558</v>
      </c>
      <c r="E24" s="17">
        <v>222</v>
      </c>
      <c r="F24" s="51">
        <v>136</v>
      </c>
      <c r="G24" s="8">
        <f t="shared" si="1"/>
        <v>0.61261261261261257</v>
      </c>
      <c r="H24" s="19">
        <v>3.5869565217391304</v>
      </c>
      <c r="I24" s="19">
        <v>1.1821560216019338</v>
      </c>
      <c r="J24" s="19">
        <v>3.5144927536231885</v>
      </c>
      <c r="K24" s="19">
        <v>1.3682292208095224</v>
      </c>
      <c r="L24" s="19">
        <v>3.5629629629629629</v>
      </c>
      <c r="M24" s="19">
        <v>1.3078831444412546</v>
      </c>
      <c r="N24" s="19">
        <v>3.6165413533834587</v>
      </c>
      <c r="O24" s="19">
        <v>1.2536117790588615</v>
      </c>
      <c r="P24" s="19">
        <v>3.8102189781021898</v>
      </c>
      <c r="Q24" s="19">
        <v>1.2037493309223506</v>
      </c>
      <c r="R24" s="19">
        <v>3.5182481751824817</v>
      </c>
      <c r="S24" s="19">
        <v>1.3066694853093332</v>
      </c>
      <c r="T24" s="19">
        <v>3.5693430656934306</v>
      </c>
      <c r="U24" s="19">
        <v>1.2764589140985734</v>
      </c>
      <c r="V24" s="19">
        <v>3.596966258669549</v>
      </c>
      <c r="W24" s="19">
        <v>4.3513477114688479</v>
      </c>
      <c r="X24" s="19">
        <v>3.9993891044416219</v>
      </c>
      <c r="Z24" s="15">
        <f t="shared" si="2"/>
        <v>0</v>
      </c>
      <c r="AA24" s="13">
        <v>1</v>
      </c>
      <c r="AB24" s="8">
        <f t="shared" si="3"/>
        <v>0.2</v>
      </c>
      <c r="AC24" s="13">
        <v>4</v>
      </c>
      <c r="AD24" s="8">
        <f t="shared" si="4"/>
        <v>0.8</v>
      </c>
    </row>
    <row r="25" spans="1:30" ht="12.75" x14ac:dyDescent="0.2">
      <c r="A25" t="s">
        <v>85</v>
      </c>
      <c r="B25" s="51">
        <v>24</v>
      </c>
      <c r="C25" s="51">
        <v>1</v>
      </c>
      <c r="D25" s="8">
        <f t="shared" ref="D25:D49" si="5">C25/B25</f>
        <v>4.1666666666666664E-2</v>
      </c>
      <c r="E25" s="17">
        <v>5</v>
      </c>
      <c r="F25" s="51">
        <v>2</v>
      </c>
      <c r="G25" s="8">
        <f t="shared" ref="G25:G42" si="6">F25/E25</f>
        <v>0.4</v>
      </c>
      <c r="H25" s="19">
        <v>4.2857142857142856</v>
      </c>
      <c r="I25" s="19">
        <v>1.4373357526806547</v>
      </c>
      <c r="J25" s="19">
        <v>4.8571428571428568</v>
      </c>
      <c r="K25" s="19">
        <v>0.36313651960128229</v>
      </c>
      <c r="L25" s="19">
        <v>4.5714285714285712</v>
      </c>
      <c r="M25" s="19">
        <v>0.93761446187699149</v>
      </c>
      <c r="N25" s="19">
        <v>4.416666666666667</v>
      </c>
      <c r="O25" s="19">
        <v>1.3789543689024488</v>
      </c>
      <c r="P25" s="19">
        <v>5</v>
      </c>
      <c r="Q25" s="19">
        <v>0</v>
      </c>
      <c r="R25" s="19">
        <v>4.5714285714285712</v>
      </c>
      <c r="S25" s="19">
        <v>1.089409558803845</v>
      </c>
      <c r="T25" s="19">
        <v>4.5</v>
      </c>
      <c r="U25" s="19">
        <v>1.1602387022306428</v>
      </c>
      <c r="V25" s="19">
        <v>4.6003401360544212</v>
      </c>
      <c r="W25" s="19">
        <v>4.4047619047619042</v>
      </c>
      <c r="X25" s="19">
        <v>4.4590936374549823</v>
      </c>
      <c r="Z25" s="15">
        <f t="shared" si="2"/>
        <v>0</v>
      </c>
      <c r="AA25" s="13"/>
      <c r="AB25" s="8">
        <f t="shared" si="3"/>
        <v>0</v>
      </c>
      <c r="AC25" s="13">
        <v>1</v>
      </c>
      <c r="AD25" s="8">
        <f t="shared" si="4"/>
        <v>1</v>
      </c>
    </row>
    <row r="26" spans="1:30" ht="12.75" x14ac:dyDescent="0.2">
      <c r="A26" t="s">
        <v>86</v>
      </c>
      <c r="B26" s="51">
        <v>11</v>
      </c>
      <c r="C26" s="51">
        <v>3</v>
      </c>
      <c r="D26" s="8">
        <f t="shared" si="5"/>
        <v>0.27272727272727271</v>
      </c>
      <c r="E26" s="17">
        <v>72</v>
      </c>
      <c r="F26" s="51">
        <v>6</v>
      </c>
      <c r="G26" s="8">
        <f t="shared" si="6"/>
        <v>8.3333333333333329E-2</v>
      </c>
      <c r="H26" s="19">
        <v>4.4444444444444446</v>
      </c>
      <c r="I26" s="19">
        <v>0.88191710368819731</v>
      </c>
      <c r="J26" s="19">
        <v>4.666666666666667</v>
      </c>
      <c r="K26" s="19">
        <v>0.70710678118654757</v>
      </c>
      <c r="L26" s="19">
        <v>4.5555555555555554</v>
      </c>
      <c r="M26" s="19">
        <v>0.52704627669473059</v>
      </c>
      <c r="N26" s="19">
        <v>4.4444444444444446</v>
      </c>
      <c r="O26" s="19">
        <v>0.52704627669473059</v>
      </c>
      <c r="P26" s="19">
        <v>4.333333333333333</v>
      </c>
      <c r="Q26" s="19">
        <v>0.70710678118654757</v>
      </c>
      <c r="R26" s="19">
        <v>3.7777777777777777</v>
      </c>
      <c r="S26" s="19">
        <v>0.83333333333333237</v>
      </c>
      <c r="T26" s="19">
        <v>4.4444444444444446</v>
      </c>
      <c r="U26" s="19">
        <v>0.72648315725677948</v>
      </c>
      <c r="V26" s="19">
        <v>4.3809523809523805</v>
      </c>
      <c r="W26" s="19">
        <v>4.5</v>
      </c>
      <c r="X26" s="19">
        <v>4.8907563025210079</v>
      </c>
      <c r="Z26" s="15">
        <f t="shared" si="2"/>
        <v>0</v>
      </c>
      <c r="AA26" s="13"/>
      <c r="AB26" s="8">
        <f t="shared" si="3"/>
        <v>0</v>
      </c>
      <c r="AC26" s="13">
        <v>3</v>
      </c>
      <c r="AD26" s="8">
        <f t="shared" si="4"/>
        <v>1</v>
      </c>
    </row>
    <row r="27" spans="1:30" ht="12.75" x14ac:dyDescent="0.2">
      <c r="A27" t="s">
        <v>87</v>
      </c>
      <c r="B27" s="51">
        <v>28</v>
      </c>
      <c r="C27" s="51">
        <v>9</v>
      </c>
      <c r="D27" s="8">
        <f t="shared" si="5"/>
        <v>0.32142857142857145</v>
      </c>
      <c r="E27" s="17">
        <v>70</v>
      </c>
      <c r="F27" s="51">
        <v>23</v>
      </c>
      <c r="G27" s="8">
        <f t="shared" si="6"/>
        <v>0.32857142857142857</v>
      </c>
      <c r="H27" s="19">
        <v>3.4516129032258065</v>
      </c>
      <c r="I27" s="19">
        <v>1.433845869853041</v>
      </c>
      <c r="J27" s="19">
        <v>3.4516129032258065</v>
      </c>
      <c r="K27" s="19">
        <v>1.545719027452259</v>
      </c>
      <c r="L27" s="19">
        <v>3.3225806451612905</v>
      </c>
      <c r="M27" s="19">
        <v>1.4919136877222163</v>
      </c>
      <c r="N27" s="19">
        <v>3.4516129032258065</v>
      </c>
      <c r="O27" s="19">
        <v>1.629697511348233</v>
      </c>
      <c r="P27" s="19">
        <v>3.967741935483871</v>
      </c>
      <c r="Q27" s="19">
        <v>1.4940743169321025</v>
      </c>
      <c r="R27" s="19">
        <v>3.6451612903225805</v>
      </c>
      <c r="S27" s="19">
        <v>1.6642993940749604</v>
      </c>
      <c r="T27" s="19">
        <v>3.5806451612903225</v>
      </c>
      <c r="U27" s="19">
        <v>1.54432711449328</v>
      </c>
      <c r="V27" s="19">
        <v>3.552995391705069</v>
      </c>
      <c r="W27" s="19">
        <v>4.2746753246753242</v>
      </c>
      <c r="X27" s="19">
        <v>4.0412832929782088</v>
      </c>
      <c r="Y27" s="13">
        <v>1</v>
      </c>
      <c r="Z27" s="15">
        <f t="shared" si="2"/>
        <v>0.1111111111111111</v>
      </c>
      <c r="AA27" s="13">
        <v>3</v>
      </c>
      <c r="AB27" s="8">
        <f t="shared" si="3"/>
        <v>0.33333333333333331</v>
      </c>
      <c r="AC27" s="13">
        <v>5</v>
      </c>
      <c r="AD27" s="8">
        <f t="shared" si="4"/>
        <v>0.55555555555555558</v>
      </c>
    </row>
    <row r="28" spans="1:30" ht="12.75" x14ac:dyDescent="0.2">
      <c r="A28" t="s">
        <v>88</v>
      </c>
      <c r="B28" s="51">
        <v>9</v>
      </c>
      <c r="C28" s="51">
        <v>9</v>
      </c>
      <c r="D28" s="8">
        <f t="shared" si="5"/>
        <v>1</v>
      </c>
      <c r="E28" s="17">
        <v>373</v>
      </c>
      <c r="F28" s="51">
        <v>154</v>
      </c>
      <c r="G28" s="8">
        <f t="shared" si="6"/>
        <v>0.4128686327077748</v>
      </c>
      <c r="H28" s="19">
        <v>3.4966887417218544</v>
      </c>
      <c r="I28" s="19">
        <v>1.469122968238445</v>
      </c>
      <c r="J28" s="19">
        <v>3.4039735099337749</v>
      </c>
      <c r="K28" s="19">
        <v>1.4930005936458739</v>
      </c>
      <c r="L28" s="19">
        <v>2.9795918367346941</v>
      </c>
      <c r="M28" s="19">
        <v>1.7613405066048067</v>
      </c>
      <c r="N28" s="19">
        <v>3.6791044776119404</v>
      </c>
      <c r="O28" s="19">
        <v>1.4120892976335027</v>
      </c>
      <c r="P28" s="19">
        <v>3.7181208053691277</v>
      </c>
      <c r="Q28" s="19">
        <v>1.6278012732847509</v>
      </c>
      <c r="R28" s="19">
        <v>2.8918918918918921</v>
      </c>
      <c r="S28" s="19">
        <v>1.8885085182776593</v>
      </c>
      <c r="T28" s="19">
        <v>3.4635761589403975</v>
      </c>
      <c r="U28" s="19">
        <v>1.5990615349305606</v>
      </c>
      <c r="V28" s="19">
        <v>3.3761353460290975</v>
      </c>
      <c r="W28" s="19">
        <v>3.5232931429289187</v>
      </c>
      <c r="X28" s="19">
        <v>3.7176871664234734</v>
      </c>
      <c r="Y28" s="13">
        <v>2</v>
      </c>
      <c r="Z28" s="15">
        <f t="shared" si="2"/>
        <v>0.22222222222222221</v>
      </c>
      <c r="AA28" s="13">
        <v>1</v>
      </c>
      <c r="AB28" s="8">
        <f t="shared" si="3"/>
        <v>0.1111111111111111</v>
      </c>
      <c r="AC28" s="13">
        <v>6</v>
      </c>
      <c r="AD28" s="8">
        <f t="shared" si="4"/>
        <v>0.66666666666666663</v>
      </c>
    </row>
    <row r="29" spans="1:30" ht="12.75" x14ac:dyDescent="0.2">
      <c r="A29" s="48" t="s">
        <v>89</v>
      </c>
      <c r="B29" s="51">
        <v>6</v>
      </c>
      <c r="C29" s="51">
        <v>0</v>
      </c>
      <c r="D29" s="8">
        <f t="shared" si="5"/>
        <v>0</v>
      </c>
      <c r="E29" s="17"/>
      <c r="F29" s="51"/>
      <c r="G29" s="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>
        <v>3.806122448979592</v>
      </c>
      <c r="Z29" s="15"/>
      <c r="AA29" s="13"/>
      <c r="AB29" s="8"/>
      <c r="AC29" s="13"/>
      <c r="AD29" s="8"/>
    </row>
    <row r="30" spans="1:30" ht="12.75" x14ac:dyDescent="0.2">
      <c r="A30" t="s">
        <v>90</v>
      </c>
      <c r="B30" s="51">
        <v>9</v>
      </c>
      <c r="C30" s="51">
        <v>5</v>
      </c>
      <c r="D30" s="8">
        <f t="shared" si="5"/>
        <v>0.55555555555555558</v>
      </c>
      <c r="E30" s="17">
        <v>41</v>
      </c>
      <c r="F30" s="51">
        <v>10</v>
      </c>
      <c r="G30" s="8">
        <f t="shared" si="6"/>
        <v>0.24390243902439024</v>
      </c>
      <c r="H30" s="19">
        <v>5</v>
      </c>
      <c r="I30" s="19">
        <v>0</v>
      </c>
      <c r="J30" s="19">
        <v>5</v>
      </c>
      <c r="K30" s="19">
        <v>0</v>
      </c>
      <c r="L30" s="19">
        <v>5</v>
      </c>
      <c r="M30" s="19">
        <v>0</v>
      </c>
      <c r="N30" s="19">
        <v>5</v>
      </c>
      <c r="O30" s="19">
        <v>0</v>
      </c>
      <c r="P30" s="19">
        <v>5</v>
      </c>
      <c r="Q30" s="19">
        <v>0</v>
      </c>
      <c r="R30" s="19">
        <v>5</v>
      </c>
      <c r="S30" s="19">
        <v>0</v>
      </c>
      <c r="T30" s="19">
        <v>5</v>
      </c>
      <c r="U30" s="19">
        <v>0</v>
      </c>
      <c r="V30" s="19">
        <v>5</v>
      </c>
      <c r="W30" s="19">
        <v>3.7042857142857142</v>
      </c>
      <c r="X30" s="19">
        <v>3.3410636982065549</v>
      </c>
      <c r="Z30" s="15">
        <f t="shared" si="2"/>
        <v>0</v>
      </c>
      <c r="AA30" s="13"/>
      <c r="AB30" s="8">
        <f t="shared" si="3"/>
        <v>0</v>
      </c>
      <c r="AC30" s="13">
        <v>5</v>
      </c>
      <c r="AD30" s="8">
        <f t="shared" si="4"/>
        <v>1</v>
      </c>
    </row>
    <row r="31" spans="1:30" ht="12.75" x14ac:dyDescent="0.2">
      <c r="A31" t="s">
        <v>91</v>
      </c>
      <c r="B31" s="51">
        <v>9</v>
      </c>
      <c r="C31" s="51">
        <v>6</v>
      </c>
      <c r="D31" s="8">
        <f t="shared" si="5"/>
        <v>0.66666666666666663</v>
      </c>
      <c r="E31" s="17">
        <v>99</v>
      </c>
      <c r="F31" s="51">
        <v>43</v>
      </c>
      <c r="G31" s="8">
        <f t="shared" si="6"/>
        <v>0.43434343434343436</v>
      </c>
      <c r="H31" s="19">
        <v>3.7441860465116279</v>
      </c>
      <c r="I31" s="19">
        <v>1.071114756552922</v>
      </c>
      <c r="J31" s="19">
        <v>3.7727272727272729</v>
      </c>
      <c r="K31" s="19">
        <v>0.93668481119209512</v>
      </c>
      <c r="L31" s="19">
        <v>3.8636363636363638</v>
      </c>
      <c r="M31" s="19">
        <v>0.8784476024640514</v>
      </c>
      <c r="N31" s="19">
        <v>3.7441860465116279</v>
      </c>
      <c r="O31" s="19">
        <v>1.3109978616054248</v>
      </c>
      <c r="P31" s="19">
        <v>4.2272727272727275</v>
      </c>
      <c r="Q31" s="19">
        <v>1.0535352747074276</v>
      </c>
      <c r="R31" s="19">
        <v>3.8863636363636362</v>
      </c>
      <c r="S31" s="19">
        <v>1.1854919318609463</v>
      </c>
      <c r="T31" s="19">
        <v>3.5909090909090908</v>
      </c>
      <c r="U31" s="19">
        <v>1.1677484162422844</v>
      </c>
      <c r="V31" s="19">
        <v>3.8327544548474779</v>
      </c>
      <c r="W31" s="19">
        <v>3.739957264957265</v>
      </c>
      <c r="X31" s="19">
        <v>3.7159838000799099</v>
      </c>
      <c r="Z31" s="15">
        <f t="shared" si="2"/>
        <v>0</v>
      </c>
      <c r="AA31" s="13">
        <v>1</v>
      </c>
      <c r="AB31" s="8">
        <f t="shared" si="3"/>
        <v>0.16666666666666666</v>
      </c>
      <c r="AC31" s="13">
        <v>5</v>
      </c>
      <c r="AD31" s="8">
        <f t="shared" si="4"/>
        <v>0.83333333333333337</v>
      </c>
    </row>
    <row r="32" spans="1:30" ht="12.75" x14ac:dyDescent="0.2">
      <c r="A32" t="s">
        <v>92</v>
      </c>
      <c r="B32" s="51">
        <v>23</v>
      </c>
      <c r="C32" s="51">
        <v>22</v>
      </c>
      <c r="D32" s="8">
        <f t="shared" si="5"/>
        <v>0.95652173913043481</v>
      </c>
      <c r="E32" s="17">
        <v>459</v>
      </c>
      <c r="F32" s="51">
        <v>137</v>
      </c>
      <c r="G32" s="8">
        <f t="shared" si="6"/>
        <v>0.29847494553376908</v>
      </c>
      <c r="H32" s="19">
        <v>3.6788321167883211</v>
      </c>
      <c r="I32" s="19">
        <v>1.1500275352799623</v>
      </c>
      <c r="J32" s="19">
        <v>3.7259259259259259</v>
      </c>
      <c r="K32" s="19">
        <v>1.1808776753010122</v>
      </c>
      <c r="L32" s="19">
        <v>3.8296296296296295</v>
      </c>
      <c r="M32" s="19">
        <v>1.1365090615022508</v>
      </c>
      <c r="N32" s="19">
        <v>4</v>
      </c>
      <c r="O32" s="19">
        <v>1.2389042420341585</v>
      </c>
      <c r="P32" s="19">
        <v>4.1481481481481479</v>
      </c>
      <c r="Q32" s="19">
        <v>1.1429114335995219</v>
      </c>
      <c r="R32" s="19">
        <v>3.7352941176470589</v>
      </c>
      <c r="S32" s="19">
        <v>1.3122516364243846</v>
      </c>
      <c r="T32" s="19">
        <v>3.7794117647058822</v>
      </c>
      <c r="U32" s="19">
        <v>1.1781415149267513</v>
      </c>
      <c r="V32" s="19">
        <v>3.8424631004064236</v>
      </c>
      <c r="W32" s="19">
        <v>3.2558089223324878</v>
      </c>
      <c r="X32" s="19">
        <v>3.0881418142777988</v>
      </c>
      <c r="Y32" s="13">
        <v>1</v>
      </c>
      <c r="Z32" s="15">
        <f t="shared" si="2"/>
        <v>4.5454545454545456E-2</v>
      </c>
      <c r="AA32" s="13">
        <v>6</v>
      </c>
      <c r="AB32" s="8">
        <f t="shared" si="3"/>
        <v>0.27272727272727271</v>
      </c>
      <c r="AC32" s="13">
        <v>15</v>
      </c>
      <c r="AD32" s="8">
        <f t="shared" si="4"/>
        <v>0.68181818181818177</v>
      </c>
    </row>
    <row r="33" spans="1:30" ht="12.75" x14ac:dyDescent="0.2">
      <c r="A33" t="s">
        <v>93</v>
      </c>
      <c r="B33" s="51">
        <v>11</v>
      </c>
      <c r="C33" s="51">
        <v>4</v>
      </c>
      <c r="D33" s="8">
        <f t="shared" si="5"/>
        <v>0.36363636363636365</v>
      </c>
      <c r="E33" s="17">
        <v>17</v>
      </c>
      <c r="F33" s="51">
        <v>8</v>
      </c>
      <c r="G33" s="8">
        <f t="shared" si="6"/>
        <v>0.47058823529411764</v>
      </c>
      <c r="H33" s="19">
        <v>4</v>
      </c>
      <c r="I33" s="19">
        <v>0.95346258924559235</v>
      </c>
      <c r="J33" s="19">
        <v>3.75</v>
      </c>
      <c r="K33" s="19">
        <v>1.5447859516333116</v>
      </c>
      <c r="L33" s="19">
        <v>4.25</v>
      </c>
      <c r="M33" s="19">
        <v>0.62158156050806102</v>
      </c>
      <c r="N33" s="19">
        <v>4.416666666666667</v>
      </c>
      <c r="O33" s="19">
        <v>1.4433756729740641</v>
      </c>
      <c r="P33" s="19">
        <v>4.666666666666667</v>
      </c>
      <c r="Q33" s="19">
        <v>0.65133894727893094</v>
      </c>
      <c r="R33" s="19">
        <v>4.583333333333333</v>
      </c>
      <c r="S33" s="19">
        <v>0.66855792342152087</v>
      </c>
      <c r="T33" s="19">
        <v>4.333333333333333</v>
      </c>
      <c r="U33" s="19">
        <v>1.4354811251305466</v>
      </c>
      <c r="V33" s="19">
        <v>4.2857142857142856</v>
      </c>
      <c r="W33" s="19">
        <v>4.058531746031746</v>
      </c>
      <c r="X33" s="19">
        <v>3.5572639670186557</v>
      </c>
      <c r="Z33" s="15">
        <f t="shared" si="2"/>
        <v>0</v>
      </c>
      <c r="AA33" s="13">
        <v>1</v>
      </c>
      <c r="AB33" s="8">
        <f t="shared" si="3"/>
        <v>0.25</v>
      </c>
      <c r="AC33" s="13">
        <v>3</v>
      </c>
      <c r="AD33" s="8">
        <f t="shared" si="4"/>
        <v>0.75</v>
      </c>
    </row>
    <row r="34" spans="1:30" ht="12.75" x14ac:dyDescent="0.2">
      <c r="A34" t="s">
        <v>94</v>
      </c>
      <c r="B34" s="51">
        <v>8</v>
      </c>
      <c r="C34" s="51">
        <v>4</v>
      </c>
      <c r="D34" s="8">
        <f t="shared" si="5"/>
        <v>0.5</v>
      </c>
      <c r="E34" s="17">
        <v>84</v>
      </c>
      <c r="F34" s="51">
        <v>12</v>
      </c>
      <c r="G34" s="8">
        <f t="shared" si="6"/>
        <v>0.14285714285714285</v>
      </c>
      <c r="H34" s="19">
        <v>4.5999999999999996</v>
      </c>
      <c r="I34" s="19">
        <v>0.6324555320336771</v>
      </c>
      <c r="J34" s="19">
        <v>4.666666666666667</v>
      </c>
      <c r="K34" s="19">
        <v>0.61721339984836654</v>
      </c>
      <c r="L34" s="19">
        <v>4.666666666666667</v>
      </c>
      <c r="M34" s="19">
        <v>0.48795003647426521</v>
      </c>
      <c r="N34" s="19">
        <v>4.5999999999999996</v>
      </c>
      <c r="O34" s="19">
        <v>0.73678839761300829</v>
      </c>
      <c r="P34" s="19">
        <v>4.8666666666666663</v>
      </c>
      <c r="Q34" s="19">
        <v>0.35186577527449997</v>
      </c>
      <c r="R34" s="19">
        <v>4.8</v>
      </c>
      <c r="S34" s="19">
        <v>0.41403933560541056</v>
      </c>
      <c r="T34" s="19">
        <v>4.8666666666666663</v>
      </c>
      <c r="U34" s="19">
        <v>0.35186577527449997</v>
      </c>
      <c r="V34" s="19">
        <v>4.723809523809523</v>
      </c>
      <c r="W34" s="19">
        <v>4.2142857142857144</v>
      </c>
      <c r="X34" s="19">
        <v>4.0129870129870131</v>
      </c>
      <c r="Z34" s="15">
        <f t="shared" si="2"/>
        <v>0</v>
      </c>
      <c r="AA34" s="13"/>
      <c r="AB34" s="8">
        <f t="shared" si="3"/>
        <v>0</v>
      </c>
      <c r="AC34" s="13">
        <v>4</v>
      </c>
      <c r="AD34" s="8">
        <f t="shared" si="4"/>
        <v>1</v>
      </c>
    </row>
    <row r="35" spans="1:30" ht="12.75" x14ac:dyDescent="0.2">
      <c r="A35" t="s">
        <v>95</v>
      </c>
      <c r="B35" s="51">
        <v>10</v>
      </c>
      <c r="C35" s="51">
        <v>8</v>
      </c>
      <c r="D35" s="8">
        <f t="shared" si="5"/>
        <v>0.8</v>
      </c>
      <c r="E35" s="17">
        <v>40</v>
      </c>
      <c r="F35" s="51">
        <v>22</v>
      </c>
      <c r="G35" s="8">
        <f t="shared" si="6"/>
        <v>0.55000000000000004</v>
      </c>
      <c r="H35" s="19">
        <v>4.708333333333333</v>
      </c>
      <c r="I35" s="19">
        <v>0.80645044413192646</v>
      </c>
      <c r="J35" s="19">
        <v>4.541666666666667</v>
      </c>
      <c r="K35" s="19">
        <v>1.1412870944175515</v>
      </c>
      <c r="L35" s="19">
        <v>4.458333333333333</v>
      </c>
      <c r="M35" s="19">
        <v>1.4440030912488488</v>
      </c>
      <c r="N35" s="19">
        <v>4.875</v>
      </c>
      <c r="O35" s="19">
        <v>0.44842720314644063</v>
      </c>
      <c r="P35" s="19">
        <v>4.791666666666667</v>
      </c>
      <c r="Q35" s="19">
        <v>1.0206207261596583</v>
      </c>
      <c r="R35" s="19">
        <v>4.375</v>
      </c>
      <c r="S35" s="19">
        <v>1.4688800821211287</v>
      </c>
      <c r="T35" s="19">
        <v>4.541666666666667</v>
      </c>
      <c r="U35" s="19">
        <v>1.2150922908825972</v>
      </c>
      <c r="V35" s="19">
        <v>4.6130952380952381</v>
      </c>
      <c r="W35" s="19">
        <v>4.5317460317460325</v>
      </c>
      <c r="X35" s="19">
        <v>4.5523809523809522</v>
      </c>
      <c r="Z35" s="15">
        <f t="shared" si="2"/>
        <v>0</v>
      </c>
      <c r="AA35" s="13">
        <v>1</v>
      </c>
      <c r="AB35" s="8">
        <f t="shared" si="3"/>
        <v>0.125</v>
      </c>
      <c r="AC35" s="13">
        <v>7</v>
      </c>
      <c r="AD35" s="8">
        <f t="shared" si="4"/>
        <v>0.875</v>
      </c>
    </row>
    <row r="36" spans="1:30" ht="12.75" x14ac:dyDescent="0.2">
      <c r="A36" t="s">
        <v>96</v>
      </c>
      <c r="B36" s="51">
        <v>20</v>
      </c>
      <c r="C36" s="51">
        <v>19</v>
      </c>
      <c r="D36" s="8">
        <f t="shared" si="5"/>
        <v>0.95</v>
      </c>
      <c r="E36" s="17">
        <v>313</v>
      </c>
      <c r="F36" s="51">
        <v>129</v>
      </c>
      <c r="G36" s="8">
        <f t="shared" si="6"/>
        <v>0.41214057507987223</v>
      </c>
      <c r="H36" s="19">
        <v>3.86046511627907</v>
      </c>
      <c r="I36" s="19">
        <v>1.2914634748906928</v>
      </c>
      <c r="J36" s="19">
        <v>3.8846153846153846</v>
      </c>
      <c r="K36" s="19">
        <v>1.4176879057857166</v>
      </c>
      <c r="L36" s="19">
        <v>3.8828125</v>
      </c>
      <c r="M36" s="19">
        <v>1.3725147547361756</v>
      </c>
      <c r="N36" s="19">
        <v>4.1875</v>
      </c>
      <c r="O36" s="19">
        <v>1.3026321022072147</v>
      </c>
      <c r="P36" s="19">
        <v>4.2047244094488185</v>
      </c>
      <c r="Q36" s="19">
        <v>1.4161123995675529</v>
      </c>
      <c r="R36" s="19">
        <v>3.8914728682170541</v>
      </c>
      <c r="S36" s="19">
        <v>1.5064460975956755</v>
      </c>
      <c r="T36" s="19">
        <v>4.03125</v>
      </c>
      <c r="U36" s="19">
        <v>1.3570318467415812</v>
      </c>
      <c r="V36" s="19">
        <v>3.9918343255086186</v>
      </c>
      <c r="W36" s="19">
        <v>3.7745916155690589</v>
      </c>
      <c r="X36" s="19">
        <v>4.1750411522805235</v>
      </c>
      <c r="Z36" s="15">
        <f t="shared" si="2"/>
        <v>0</v>
      </c>
      <c r="AA36" s="13">
        <v>3</v>
      </c>
      <c r="AB36" s="8">
        <f t="shared" si="3"/>
        <v>0.15789473684210525</v>
      </c>
      <c r="AC36" s="13">
        <v>16</v>
      </c>
      <c r="AD36" s="8">
        <f t="shared" si="4"/>
        <v>0.84210526315789469</v>
      </c>
    </row>
    <row r="37" spans="1:30" ht="12.75" x14ac:dyDescent="0.2">
      <c r="A37" t="s">
        <v>97</v>
      </c>
      <c r="B37" s="51">
        <v>9</v>
      </c>
      <c r="C37" s="51">
        <v>7</v>
      </c>
      <c r="D37" s="8">
        <f t="shared" si="5"/>
        <v>0.77777777777777779</v>
      </c>
      <c r="E37" s="17">
        <v>36</v>
      </c>
      <c r="F37" s="51">
        <v>24</v>
      </c>
      <c r="G37" s="8">
        <f t="shared" si="6"/>
        <v>0.66666666666666663</v>
      </c>
      <c r="H37" s="19">
        <v>4.833333333333333</v>
      </c>
      <c r="I37" s="19">
        <v>0.48154341234307851</v>
      </c>
      <c r="J37" s="19">
        <v>4.8260869565217392</v>
      </c>
      <c r="K37" s="19">
        <v>0.49102619010353282</v>
      </c>
      <c r="L37" s="19">
        <v>4.8</v>
      </c>
      <c r="M37" s="19">
        <v>0.52314836378059637</v>
      </c>
      <c r="N37" s="19">
        <v>4.8181818181818183</v>
      </c>
      <c r="O37" s="19">
        <v>0.50108108234321724</v>
      </c>
      <c r="P37" s="19">
        <v>5</v>
      </c>
      <c r="Q37" s="19">
        <v>0</v>
      </c>
      <c r="R37" s="19">
        <v>4.791666666666667</v>
      </c>
      <c r="S37" s="19">
        <v>0.58822996587527299</v>
      </c>
      <c r="T37" s="19">
        <v>4.875</v>
      </c>
      <c r="U37" s="19">
        <v>0.44842720314644063</v>
      </c>
      <c r="V37" s="19">
        <v>4.8491812535290801</v>
      </c>
      <c r="W37" s="19">
        <v>4.2857898715041571</v>
      </c>
      <c r="X37" s="19">
        <v>4.8556077694235587</v>
      </c>
      <c r="Z37" s="15">
        <f t="shared" si="2"/>
        <v>0</v>
      </c>
      <c r="AA37" s="13"/>
      <c r="AB37" s="8">
        <f t="shared" si="3"/>
        <v>0</v>
      </c>
      <c r="AC37" s="13">
        <v>7</v>
      </c>
      <c r="AD37" s="8">
        <f t="shared" si="4"/>
        <v>1</v>
      </c>
    </row>
    <row r="38" spans="1:30" ht="12.75" x14ac:dyDescent="0.2">
      <c r="A38" t="s">
        <v>98</v>
      </c>
      <c r="B38" s="51">
        <v>22</v>
      </c>
      <c r="C38" s="51">
        <v>20</v>
      </c>
      <c r="D38" s="8">
        <f t="shared" si="5"/>
        <v>0.90909090909090906</v>
      </c>
      <c r="E38" s="17">
        <v>248</v>
      </c>
      <c r="F38" s="51">
        <v>140</v>
      </c>
      <c r="G38" s="8">
        <f t="shared" si="6"/>
        <v>0.56451612903225812</v>
      </c>
      <c r="H38" s="19">
        <v>4.2230215827338133</v>
      </c>
      <c r="I38" s="19">
        <v>1.2279543816033742</v>
      </c>
      <c r="J38" s="19">
        <v>4.2071428571428573</v>
      </c>
      <c r="K38" s="19">
        <v>1.3544301335392908</v>
      </c>
      <c r="L38" s="19">
        <v>4.2589928057553958</v>
      </c>
      <c r="M38" s="19">
        <v>1.193813336563369</v>
      </c>
      <c r="N38" s="19">
        <v>4.4571428571428573</v>
      </c>
      <c r="O38" s="19">
        <v>1.1403106264385845</v>
      </c>
      <c r="P38" s="19">
        <v>4.621428571428571</v>
      </c>
      <c r="Q38" s="19">
        <v>0.9013806926790896</v>
      </c>
      <c r="R38" s="19">
        <v>4.2285714285714286</v>
      </c>
      <c r="S38" s="19">
        <v>1.2543039982560489</v>
      </c>
      <c r="T38" s="19">
        <v>4.4316546762589928</v>
      </c>
      <c r="U38" s="19">
        <v>1.1674967629426629</v>
      </c>
      <c r="V38" s="19">
        <v>4.3468506827191309</v>
      </c>
      <c r="W38" s="19">
        <v>4.2087801484230054</v>
      </c>
      <c r="X38" s="19">
        <v>4.210885469078554</v>
      </c>
      <c r="Y38" s="13">
        <v>3</v>
      </c>
      <c r="Z38" s="15">
        <f t="shared" si="2"/>
        <v>0.15</v>
      </c>
      <c r="AA38" s="13"/>
      <c r="AB38" s="8">
        <f t="shared" si="3"/>
        <v>0</v>
      </c>
      <c r="AC38" s="13">
        <v>17</v>
      </c>
      <c r="AD38" s="8">
        <f t="shared" si="4"/>
        <v>0.85</v>
      </c>
    </row>
    <row r="39" spans="1:30" ht="12.75" x14ac:dyDescent="0.2">
      <c r="A39" t="s">
        <v>99</v>
      </c>
      <c r="B39" s="51">
        <v>25</v>
      </c>
      <c r="C39" s="51">
        <v>24</v>
      </c>
      <c r="D39" s="8">
        <f t="shared" si="5"/>
        <v>0.96</v>
      </c>
      <c r="E39" s="17">
        <v>430</v>
      </c>
      <c r="F39" s="51">
        <v>265</v>
      </c>
      <c r="G39" s="8">
        <f t="shared" si="6"/>
        <v>0.61627906976744184</v>
      </c>
      <c r="H39" s="19">
        <v>4.0155642023346303</v>
      </c>
      <c r="I39" s="19">
        <v>0.99203417750525169</v>
      </c>
      <c r="J39" s="19">
        <v>3.9534883720930232</v>
      </c>
      <c r="K39" s="19">
        <v>1.0830168637198685</v>
      </c>
      <c r="L39" s="19">
        <v>4.0077519379844961</v>
      </c>
      <c r="M39" s="19">
        <v>0.99802235598743105</v>
      </c>
      <c r="N39" s="19">
        <v>4.1867704280155644</v>
      </c>
      <c r="O39" s="19">
        <v>0.990255292713491</v>
      </c>
      <c r="P39" s="19">
        <v>4.2209302325581399</v>
      </c>
      <c r="Q39" s="19">
        <v>1.0257520288478834</v>
      </c>
      <c r="R39" s="19">
        <v>4.0894941634241242</v>
      </c>
      <c r="S39" s="19">
        <v>1.0697211126059276</v>
      </c>
      <c r="T39" s="19">
        <v>4.019305019305019</v>
      </c>
      <c r="U39" s="19">
        <v>1.1393311564782183</v>
      </c>
      <c r="V39" s="19">
        <v>4.070472050816428</v>
      </c>
      <c r="W39" s="19">
        <v>3.9646344998505265</v>
      </c>
      <c r="X39" s="19">
        <v>3.8929983281359308</v>
      </c>
      <c r="Z39" s="15">
        <f t="shared" si="2"/>
        <v>0</v>
      </c>
      <c r="AA39" s="13">
        <v>2</v>
      </c>
      <c r="AB39" s="8">
        <f t="shared" si="3"/>
        <v>8.3333333333333329E-2</v>
      </c>
      <c r="AC39" s="13">
        <v>22</v>
      </c>
      <c r="AD39" s="8">
        <f t="shared" si="4"/>
        <v>0.91666666666666663</v>
      </c>
    </row>
    <row r="40" spans="1:30" ht="12.75" x14ac:dyDescent="0.2">
      <c r="A40" s="48" t="s">
        <v>100</v>
      </c>
      <c r="B40" s="57">
        <v>4</v>
      </c>
      <c r="C40" s="51">
        <v>0</v>
      </c>
      <c r="D40" s="8">
        <f t="shared" si="5"/>
        <v>0</v>
      </c>
      <c r="E40" s="17"/>
      <c r="F40" s="51"/>
      <c r="G40" s="8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>
        <v>4.0102040816326525</v>
      </c>
      <c r="X40" s="19">
        <v>4.2062111801242237</v>
      </c>
      <c r="Z40" s="15"/>
      <c r="AA40" s="13"/>
      <c r="AB40" s="8"/>
      <c r="AC40" s="13"/>
      <c r="AD40" s="8"/>
    </row>
    <row r="41" spans="1:30" ht="12.75" x14ac:dyDescent="0.2">
      <c r="A41" t="s">
        <v>101</v>
      </c>
      <c r="B41" s="51">
        <v>24</v>
      </c>
      <c r="C41" s="51">
        <v>20</v>
      </c>
      <c r="D41" s="8">
        <f t="shared" si="5"/>
        <v>0.83333333333333337</v>
      </c>
      <c r="E41" s="17">
        <v>159</v>
      </c>
      <c r="F41" s="51">
        <v>106</v>
      </c>
      <c r="G41" s="8">
        <f t="shared" si="6"/>
        <v>0.66666666666666663</v>
      </c>
      <c r="H41" s="19">
        <v>3.9905660377358489</v>
      </c>
      <c r="I41" s="19">
        <v>1.2535305038844935</v>
      </c>
      <c r="J41" s="19">
        <v>4.0277777777777777</v>
      </c>
      <c r="K41" s="19">
        <v>1.1394238036662967</v>
      </c>
      <c r="L41" s="19">
        <v>4.009345794392523</v>
      </c>
      <c r="M41" s="19">
        <v>1.1450906456893937</v>
      </c>
      <c r="N41" s="19">
        <v>4.1238095238095234</v>
      </c>
      <c r="O41" s="19">
        <v>1.30601594771184</v>
      </c>
      <c r="P41" s="19">
        <v>4.2641509433962268</v>
      </c>
      <c r="Q41" s="19">
        <v>1.3473210583012345</v>
      </c>
      <c r="R41" s="19">
        <v>4.0566037735849054</v>
      </c>
      <c r="S41" s="19">
        <v>1.1450114466406029</v>
      </c>
      <c r="T41" s="19">
        <v>4.1944444444444446</v>
      </c>
      <c r="U41" s="19">
        <v>1.1394238036662967</v>
      </c>
      <c r="V41" s="19">
        <v>4.0952426135916076</v>
      </c>
      <c r="W41" s="19">
        <v>3.7770871985157695</v>
      </c>
      <c r="X41" s="19">
        <v>3.8688593183716535</v>
      </c>
      <c r="Y41" s="13">
        <v>1</v>
      </c>
      <c r="Z41" s="15">
        <f t="shared" si="2"/>
        <v>0.05</v>
      </c>
      <c r="AA41" s="13">
        <v>2</v>
      </c>
      <c r="AB41" s="8">
        <f t="shared" si="3"/>
        <v>0.1</v>
      </c>
      <c r="AC41" s="13">
        <v>17</v>
      </c>
      <c r="AD41" s="8">
        <f t="shared" si="4"/>
        <v>0.85</v>
      </c>
    </row>
    <row r="42" spans="1:30" ht="12.75" x14ac:dyDescent="0.2">
      <c r="A42" t="s">
        <v>102</v>
      </c>
      <c r="B42" s="51">
        <v>24</v>
      </c>
      <c r="C42" s="51">
        <v>20</v>
      </c>
      <c r="D42" s="8">
        <f t="shared" si="5"/>
        <v>0.83333333333333337</v>
      </c>
      <c r="E42" s="17">
        <v>124</v>
      </c>
      <c r="F42" s="51">
        <v>91</v>
      </c>
      <c r="G42" s="8">
        <f t="shared" si="6"/>
        <v>0.7338709677419355</v>
      </c>
      <c r="H42" s="19">
        <v>4.2717391304347823</v>
      </c>
      <c r="I42" s="19">
        <v>1.1776607551736449</v>
      </c>
      <c r="J42" s="19">
        <v>3.978494623655914</v>
      </c>
      <c r="K42" s="19">
        <v>1.5178538526174263</v>
      </c>
      <c r="L42" s="19">
        <v>4.2658227848101262</v>
      </c>
      <c r="M42" s="19">
        <v>1.2373344049732902</v>
      </c>
      <c r="N42" s="19">
        <v>4.5454545454545459</v>
      </c>
      <c r="O42" s="19">
        <v>0.9931847174456554</v>
      </c>
      <c r="P42" s="19">
        <v>4.408602150537634</v>
      </c>
      <c r="Q42" s="19">
        <v>1.2617840987009052</v>
      </c>
      <c r="R42" s="19">
        <v>4.3250000000000002</v>
      </c>
      <c r="S42" s="19">
        <v>1.2404062217421792</v>
      </c>
      <c r="T42" s="19">
        <v>4.3260869565217392</v>
      </c>
      <c r="U42" s="19">
        <v>1.301805134319298</v>
      </c>
      <c r="V42" s="19">
        <v>4.3030285987735351</v>
      </c>
      <c r="W42" s="19">
        <v>3.6831367611979853</v>
      </c>
      <c r="X42" s="19">
        <v>4.4017070379553696</v>
      </c>
      <c r="Y42" s="13">
        <v>2</v>
      </c>
      <c r="Z42" s="15">
        <f t="shared" si="2"/>
        <v>0.1</v>
      </c>
      <c r="AA42" s="13"/>
      <c r="AB42" s="8">
        <f t="shared" si="3"/>
        <v>0</v>
      </c>
      <c r="AC42" s="13">
        <v>18</v>
      </c>
      <c r="AD42" s="8">
        <f t="shared" si="4"/>
        <v>0.9</v>
      </c>
    </row>
    <row r="43" spans="1:30" x14ac:dyDescent="0.2">
      <c r="A43" s="26" t="s">
        <v>26</v>
      </c>
      <c r="B43" s="21"/>
      <c r="C43" s="22"/>
      <c r="D43" s="8"/>
      <c r="E43" s="23"/>
      <c r="F43" s="24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9"/>
      <c r="W43" s="19"/>
      <c r="X43" s="19"/>
      <c r="Y43" s="25"/>
      <c r="Z43" s="15"/>
      <c r="AA43" s="25"/>
      <c r="AB43" s="8"/>
      <c r="AC43" s="13"/>
      <c r="AD43" s="8"/>
    </row>
    <row r="44" spans="1:30" x14ac:dyDescent="0.2">
      <c r="A44" s="20" t="s">
        <v>27</v>
      </c>
      <c r="B44" s="21">
        <f>SUM(B14,B30,B37,B41:B42,B40)</f>
        <v>87</v>
      </c>
      <c r="C44" s="21">
        <f>SUM(C14,C30,C37,C41:C42,C40)</f>
        <v>68</v>
      </c>
      <c r="D44" s="8">
        <f t="shared" si="5"/>
        <v>0.7816091954022989</v>
      </c>
      <c r="E44" s="13">
        <f>SUM(E14,E30,E37,E41:E42)</f>
        <v>585</v>
      </c>
      <c r="F44" s="13">
        <f>SUM(F14,F30,F37,F41:F42)</f>
        <v>327</v>
      </c>
      <c r="G44" s="8">
        <f t="shared" ref="G44:G49" si="7">F44/E44</f>
        <v>0.55897435897435899</v>
      </c>
      <c r="H44" s="47">
        <v>4.2103658536585362</v>
      </c>
      <c r="I44" s="47">
        <v>1.0955634134813479</v>
      </c>
      <c r="J44" s="47">
        <v>4.1036585365853657</v>
      </c>
      <c r="K44" s="47">
        <v>1.224714420629625</v>
      </c>
      <c r="L44" s="47">
        <v>4.2548387096774194</v>
      </c>
      <c r="M44" s="47">
        <v>1.0746682214520795</v>
      </c>
      <c r="N44" s="47">
        <v>4.413249211356467</v>
      </c>
      <c r="O44" s="47">
        <v>1.0804130031230719</v>
      </c>
      <c r="P44" s="47">
        <v>4.3950617283950617</v>
      </c>
      <c r="Q44" s="47">
        <v>1.223394378043051</v>
      </c>
      <c r="R44" s="47">
        <v>4.2898089171974521</v>
      </c>
      <c r="S44" s="47">
        <v>1.079325591903926</v>
      </c>
      <c r="T44" s="47">
        <v>4.3060606060606057</v>
      </c>
      <c r="U44" s="47">
        <v>1.1299835633577151</v>
      </c>
      <c r="V44" s="19">
        <v>4.2818633661329866</v>
      </c>
      <c r="W44" s="19">
        <v>3.8313526198112666</v>
      </c>
      <c r="X44" s="19">
        <v>4.0439868755583026</v>
      </c>
      <c r="Y44" s="25">
        <f>SUM(Y14,Y30,Y37,Y41:Y42)</f>
        <v>3</v>
      </c>
      <c r="Z44" s="15">
        <f t="shared" ref="Z44:Z49" si="8">Y44/C44</f>
        <v>4.4117647058823532E-2</v>
      </c>
      <c r="AA44" s="25">
        <f>SUM(AA14,AA30,AA37,AA41:AA42)</f>
        <v>3</v>
      </c>
      <c r="AB44" s="8">
        <f t="shared" ref="AB44:AB49" si="9">AA44/C44</f>
        <v>4.4117647058823532E-2</v>
      </c>
      <c r="AC44" s="25">
        <f>SUM(AC14,AC30,AC37,AC41:AC42)</f>
        <v>62</v>
      </c>
      <c r="AD44" s="8">
        <f t="shared" ref="AD44:AD49" si="10">AC44/C44</f>
        <v>0.91176470588235292</v>
      </c>
    </row>
    <row r="45" spans="1:30" x14ac:dyDescent="0.2">
      <c r="A45" s="20" t="s">
        <v>28</v>
      </c>
      <c r="B45" s="21">
        <f>SUM(B31,B23,B8,B25,B29)</f>
        <v>58</v>
      </c>
      <c r="C45" s="21">
        <f>SUM(C31,C23,C8,C25,C29)</f>
        <v>16</v>
      </c>
      <c r="D45" s="8">
        <f t="shared" si="5"/>
        <v>0.27586206896551724</v>
      </c>
      <c r="E45" s="13">
        <f>SUM(E31,E23,E8,E25)</f>
        <v>167</v>
      </c>
      <c r="F45" s="13">
        <f>SUM(F31,F23,F8,F25)</f>
        <v>90</v>
      </c>
      <c r="G45" s="8">
        <f t="shared" si="7"/>
        <v>0.53892215568862278</v>
      </c>
      <c r="H45" s="47">
        <v>4.0091743119266052</v>
      </c>
      <c r="I45" s="47">
        <v>1.1096830782474909</v>
      </c>
      <c r="J45" s="47">
        <v>4.0545454545454547</v>
      </c>
      <c r="K45" s="47">
        <v>0.90702016036548228</v>
      </c>
      <c r="L45" s="47">
        <v>4.1090909090909093</v>
      </c>
      <c r="M45" s="47">
        <v>0.89181244732342757</v>
      </c>
      <c r="N45" s="47">
        <v>4.019047619047619</v>
      </c>
      <c r="O45" s="47">
        <v>1.3227371997618047</v>
      </c>
      <c r="P45" s="47">
        <v>4.4818181818181815</v>
      </c>
      <c r="Q45" s="47">
        <v>0.83206186014979089</v>
      </c>
      <c r="R45" s="47">
        <v>4.081818181818182</v>
      </c>
      <c r="S45" s="47">
        <v>1.1896481492157434</v>
      </c>
      <c r="T45" s="47">
        <v>3.9818181818181819</v>
      </c>
      <c r="U45" s="47">
        <v>1.1961852069005341</v>
      </c>
      <c r="V45" s="19">
        <v>4.1053304057235902</v>
      </c>
      <c r="W45" s="19">
        <v>4.0354346546310831</v>
      </c>
      <c r="X45" s="19">
        <v>3.8830687830687833</v>
      </c>
      <c r="Y45" s="25">
        <f>SUM(Y31,Y23,Y8,Y25)</f>
        <v>0</v>
      </c>
      <c r="Z45" s="15">
        <f t="shared" si="8"/>
        <v>0</v>
      </c>
      <c r="AA45" s="25">
        <f>SUM(AA31,AA23,AA8,AA25)</f>
        <v>2</v>
      </c>
      <c r="AB45" s="8">
        <f t="shared" si="9"/>
        <v>0.125</v>
      </c>
      <c r="AC45" s="25">
        <f>SUM(AC31,AC23,AC8,AC25)</f>
        <v>14</v>
      </c>
      <c r="AD45" s="8">
        <f t="shared" si="10"/>
        <v>0.875</v>
      </c>
    </row>
    <row r="46" spans="1:30" x14ac:dyDescent="0.2">
      <c r="A46" s="20" t="s">
        <v>29</v>
      </c>
      <c r="B46" s="21">
        <f>SUM(B5,B11,B12,B15,B26,B34)</f>
        <v>70</v>
      </c>
      <c r="C46" s="21">
        <f>SUM(C5,C11,C12,C15,C26,C34)</f>
        <v>56</v>
      </c>
      <c r="D46" s="8">
        <f t="shared" si="5"/>
        <v>0.8</v>
      </c>
      <c r="E46" s="13">
        <f>SUM(E5,E11,E12,E15,E26,E34)</f>
        <v>1152</v>
      </c>
      <c r="F46" s="13">
        <f>SUM(F5,F11,F12,F15,F26,F34)</f>
        <v>534</v>
      </c>
      <c r="G46" s="8">
        <f t="shared" si="7"/>
        <v>0.46354166666666669</v>
      </c>
      <c r="H46" s="47">
        <v>4.1109057301293896</v>
      </c>
      <c r="I46" s="47">
        <v>1.1150034514082405</v>
      </c>
      <c r="J46" s="47">
        <v>3.9611111111111112</v>
      </c>
      <c r="K46" s="47">
        <v>1.2153802044770823</v>
      </c>
      <c r="L46" s="47">
        <v>4.0561797752808992</v>
      </c>
      <c r="M46" s="47">
        <v>1.173755064199792</v>
      </c>
      <c r="N46" s="47">
        <v>4.0822429906542057</v>
      </c>
      <c r="O46" s="47">
        <v>1.2258004404760139</v>
      </c>
      <c r="P46" s="47">
        <v>4.2413793103448274</v>
      </c>
      <c r="Q46" s="47">
        <v>1.0529058655917942</v>
      </c>
      <c r="R46" s="47">
        <v>3.971857410881801</v>
      </c>
      <c r="S46" s="47">
        <v>1.2894728925155352</v>
      </c>
      <c r="T46" s="47">
        <v>4.083487940630798</v>
      </c>
      <c r="U46" s="47">
        <v>1.3057230635630488</v>
      </c>
      <c r="V46" s="19">
        <v>4.0724520384332905</v>
      </c>
      <c r="W46" s="19">
        <v>4.0287287353613879</v>
      </c>
      <c r="X46" s="19">
        <v>4.231041228085437</v>
      </c>
      <c r="Y46" s="25">
        <f>SUM(Y5,Y11,Y12,Y15,Y26,Y34)</f>
        <v>2</v>
      </c>
      <c r="Z46" s="15">
        <f t="shared" si="8"/>
        <v>3.5714285714285712E-2</v>
      </c>
      <c r="AA46" s="25">
        <f>SUM(AA5,AA11,AA12,AA15,AA26,AA34)</f>
        <v>5</v>
      </c>
      <c r="AB46" s="8">
        <f t="shared" si="9"/>
        <v>8.9285714285714288E-2</v>
      </c>
      <c r="AC46" s="25">
        <f>SUM(AC5,AC11,AC12,AC15,AC26,AC34)</f>
        <v>49</v>
      </c>
      <c r="AD46" s="8">
        <f t="shared" si="10"/>
        <v>0.875</v>
      </c>
    </row>
    <row r="47" spans="1:30" ht="24.75" customHeight="1" x14ac:dyDescent="0.2">
      <c r="A47" s="20" t="s">
        <v>30</v>
      </c>
      <c r="B47" s="21">
        <f>SUM(B3,B4,B7,B13,B22,B35:B36,B38:B39)</f>
        <v>170</v>
      </c>
      <c r="C47" s="21">
        <f>SUM(C3,C4,C7,C13,C22,C35:C36,C38:C39)</f>
        <v>153</v>
      </c>
      <c r="D47" s="8">
        <f t="shared" si="5"/>
        <v>0.9</v>
      </c>
      <c r="E47" s="13">
        <f>SUM(E3,E4,E7,E13,E22,E35:E36,E38:E39)</f>
        <v>3096</v>
      </c>
      <c r="F47" s="13">
        <f>SUM(F3,F4,F7,F13,F22,F35:F36,F38:F39)</f>
        <v>1604</v>
      </c>
      <c r="G47" s="8">
        <f t="shared" si="7"/>
        <v>0.51808785529715762</v>
      </c>
      <c r="H47" s="47">
        <v>3.9367888748419722</v>
      </c>
      <c r="I47" s="47">
        <v>1.2253073779471577</v>
      </c>
      <c r="J47" s="47">
        <v>3.8198599618077655</v>
      </c>
      <c r="K47" s="47">
        <v>1.3335504951264403</v>
      </c>
      <c r="L47" s="47">
        <v>3.9250161603102778</v>
      </c>
      <c r="M47" s="47">
        <v>1.2790737559223306</v>
      </c>
      <c r="N47" s="47">
        <v>4.0938697318007664</v>
      </c>
      <c r="O47" s="47">
        <v>1.2189140794900588</v>
      </c>
      <c r="P47" s="47">
        <v>4.1161000641436818</v>
      </c>
      <c r="Q47" s="47">
        <v>1.2928126307879158</v>
      </c>
      <c r="R47" s="47">
        <v>3.9065541855937704</v>
      </c>
      <c r="S47" s="47">
        <v>1.3822961799276359</v>
      </c>
      <c r="T47" s="47">
        <v>4.007580543272268</v>
      </c>
      <c r="U47" s="47">
        <v>1.275042210322517</v>
      </c>
      <c r="V47" s="19">
        <v>3.9722527888243571</v>
      </c>
      <c r="W47" s="19">
        <v>3.9252069513410635</v>
      </c>
      <c r="X47" s="19">
        <v>3.766611854586067</v>
      </c>
      <c r="Y47" s="25">
        <f>SUM(Y3,Y4,Y7,Y13,Y22,Y35:Y36,Y38:Y39)</f>
        <v>4</v>
      </c>
      <c r="Z47" s="15">
        <f t="shared" si="8"/>
        <v>2.6143790849673203E-2</v>
      </c>
      <c r="AA47" s="25">
        <f>SUM(AA3,AA4,AA7,AA13,AA22,AA35:AA36,AA38:AA39)</f>
        <v>15</v>
      </c>
      <c r="AB47" s="8">
        <f t="shared" si="9"/>
        <v>9.8039215686274508E-2</v>
      </c>
      <c r="AC47" s="25">
        <f>SUM(AC3,AC4,AC7,AC13,AC22,AC35:AC36,AC38:AC39)</f>
        <v>134</v>
      </c>
      <c r="AD47" s="8">
        <f t="shared" si="10"/>
        <v>0.87581699346405228</v>
      </c>
    </row>
    <row r="48" spans="1:30" x14ac:dyDescent="0.2">
      <c r="A48" s="20" t="s">
        <v>31</v>
      </c>
      <c r="B48" s="21">
        <f>SUM(B6,B9,B10,B16,B17,B19,B20,B21,B24,B27,B28,B32,B33,B18)</f>
        <v>203</v>
      </c>
      <c r="C48" s="21">
        <f>SUM(C6,C9,C10,C16,C17,C19,C20,C21,C24,C27,C28,C32,C33,C18)</f>
        <v>134</v>
      </c>
      <c r="D48" s="8">
        <f t="shared" si="5"/>
        <v>0.66009852216748766</v>
      </c>
      <c r="E48" s="13">
        <f>SUM(E6,E9,E10,E16,E17,E19,E20,E21,E24,E27,E28,E32,E33)</f>
        <v>2891</v>
      </c>
      <c r="F48" s="13">
        <f>SUM(F6,F9,F10,F16,F17,F19,F20,F21,F24,F27,F28,F32,F33)</f>
        <v>1088</v>
      </c>
      <c r="G48" s="8">
        <f t="shared" si="7"/>
        <v>0.37634036665513665</v>
      </c>
      <c r="H48" s="47">
        <v>3.6389891696750905</v>
      </c>
      <c r="I48" s="47">
        <v>1.3712744281305762</v>
      </c>
      <c r="J48" s="47">
        <v>3.5535553555355537</v>
      </c>
      <c r="K48" s="47">
        <v>1.4570621609430132</v>
      </c>
      <c r="L48" s="47">
        <v>3.6232939035486806</v>
      </c>
      <c r="M48" s="47">
        <v>1.4460686218431598</v>
      </c>
      <c r="N48" s="47">
        <v>3.795518207282913</v>
      </c>
      <c r="O48" s="47">
        <v>1.4339731378872489</v>
      </c>
      <c r="P48" s="47">
        <v>3.9916897506925206</v>
      </c>
      <c r="Q48" s="47">
        <v>1.395439233402342</v>
      </c>
      <c r="R48" s="47">
        <v>3.6094459582198</v>
      </c>
      <c r="S48" s="47">
        <v>1.4972889931881173</v>
      </c>
      <c r="T48" s="47">
        <v>3.6306306306306309</v>
      </c>
      <c r="U48" s="47">
        <v>1.4724884804712159</v>
      </c>
      <c r="V48" s="19">
        <v>3.6918747107978844</v>
      </c>
      <c r="W48" s="19">
        <v>3.9261029624175063</v>
      </c>
      <c r="X48" s="19">
        <v>3.7312335321340582</v>
      </c>
      <c r="Y48" s="25">
        <f>SUM(Y6,Y9,Y10,Y16,Y17,Y19,Y20,Y21,Y24,Y27,Y28,Y32,Y33)</f>
        <v>11</v>
      </c>
      <c r="Z48" s="15">
        <f t="shared" si="8"/>
        <v>8.2089552238805971E-2</v>
      </c>
      <c r="AA48" s="25">
        <f>SUM(AA6,AA9,AA10,AA16,AA17,AA19,AA20,AA21,AA24,AA27,AA28,AA32,AA33)</f>
        <v>25</v>
      </c>
      <c r="AB48" s="8">
        <f t="shared" si="9"/>
        <v>0.18656716417910449</v>
      </c>
      <c r="AC48" s="25">
        <f>SUM(AC6,AC9,AC10,AC16,AC17,AC19,AC20,AC21,AC24,AC27,AC28,AC32,AC33)</f>
        <v>98</v>
      </c>
      <c r="AD48" s="8">
        <f t="shared" si="10"/>
        <v>0.73134328358208955</v>
      </c>
    </row>
    <row r="49" spans="1:30" x14ac:dyDescent="0.2">
      <c r="A49" s="27" t="s">
        <v>24</v>
      </c>
      <c r="B49" s="10">
        <f>SUM(B3:B42)</f>
        <v>588</v>
      </c>
      <c r="C49" s="10">
        <f>SUM(C3:C42)</f>
        <v>427</v>
      </c>
      <c r="D49" s="11">
        <f t="shared" si="5"/>
        <v>0.72619047619047616</v>
      </c>
      <c r="E49" s="10">
        <f>SUM(E3:E42)</f>
        <v>7891</v>
      </c>
      <c r="F49" s="10">
        <f>SUM(F3:F42)</f>
        <v>3643</v>
      </c>
      <c r="G49" s="36">
        <f t="shared" si="7"/>
        <v>0.46166518818907615</v>
      </c>
      <c r="H49" s="37">
        <v>3.8991275899672848</v>
      </c>
      <c r="I49" s="37">
        <v>1.256201112431981</v>
      </c>
      <c r="J49" s="37">
        <v>3.7923497267759565</v>
      </c>
      <c r="K49" s="37">
        <v>1.347533837262056</v>
      </c>
      <c r="L49" s="37">
        <v>3.8863888888888889</v>
      </c>
      <c r="M49" s="37">
        <v>1.3066326892415046</v>
      </c>
      <c r="N49" s="37">
        <v>4.0292153589315527</v>
      </c>
      <c r="O49" s="37">
        <v>1.2913823413705667</v>
      </c>
      <c r="P49" s="37">
        <v>4.1331295163979993</v>
      </c>
      <c r="Q49" s="37">
        <v>1.2819430885153225</v>
      </c>
      <c r="R49" s="37">
        <v>3.8641289247013058</v>
      </c>
      <c r="S49" s="37">
        <v>1.3902862251024226</v>
      </c>
      <c r="T49" s="37">
        <v>3.9308278867102397</v>
      </c>
      <c r="U49" s="37">
        <v>1.3447467615465147</v>
      </c>
      <c r="V49" s="37">
        <v>3.9335954131961754</v>
      </c>
      <c r="W49" s="37">
        <v>3.9216102254128331</v>
      </c>
      <c r="X49" s="37">
        <v>3.6944429570225674</v>
      </c>
      <c r="Y49" s="14">
        <f>SUM(Y3:Y42)</f>
        <v>20</v>
      </c>
      <c r="Z49" s="16">
        <f t="shared" si="8"/>
        <v>4.6838407494145202E-2</v>
      </c>
      <c r="AA49" s="14">
        <f>SUM(AA3:AA42)</f>
        <v>50</v>
      </c>
      <c r="AB49" s="11">
        <f t="shared" si="9"/>
        <v>0.117096018735363</v>
      </c>
      <c r="AC49" s="25">
        <f>SUM(AC3:AC42)</f>
        <v>357</v>
      </c>
      <c r="AD49" s="11">
        <f t="shared" si="10"/>
        <v>0.83606557377049184</v>
      </c>
    </row>
    <row r="50" spans="1:30" x14ac:dyDescent="0.2">
      <c r="J50" s="41"/>
      <c r="L50" s="41"/>
      <c r="N50" s="41"/>
      <c r="P50" s="41"/>
      <c r="R50" s="41"/>
    </row>
    <row r="52" spans="1:30" ht="12.75" x14ac:dyDescent="0.2">
      <c r="A52" s="48"/>
      <c r="B52" s="49"/>
      <c r="C52"/>
    </row>
    <row r="53" spans="1:30" ht="12.75" x14ac:dyDescent="0.2">
      <c r="A53" s="48"/>
      <c r="B53" s="49"/>
      <c r="D53" s="8"/>
    </row>
    <row r="54" spans="1:30" ht="12.75" x14ac:dyDescent="0.2">
      <c r="A54" s="48"/>
      <c r="B54" s="49"/>
      <c r="C54" s="9"/>
    </row>
    <row r="55" spans="1:30" ht="12.75" x14ac:dyDescent="0.2">
      <c r="A55" s="48"/>
      <c r="B55" s="49"/>
      <c r="C55"/>
    </row>
    <row r="56" spans="1:30" ht="12.75" x14ac:dyDescent="0.2">
      <c r="A56" s="48"/>
      <c r="B56" s="49"/>
      <c r="C56"/>
    </row>
    <row r="57" spans="1:30" ht="12.75" x14ac:dyDescent="0.2">
      <c r="A57" s="48"/>
      <c r="B57" s="49"/>
    </row>
  </sheetData>
  <mergeCells count="4">
    <mergeCell ref="Y1:AD1"/>
    <mergeCell ref="Y2:Z2"/>
    <mergeCell ref="AA2:AB2"/>
    <mergeCell ref="AC2:AD2"/>
  </mergeCells>
  <pageMargins left="0.47244094488188981" right="0.27559055118110237" top="0.51181102362204722" bottom="0.43307086614173229" header="0" footer="0"/>
  <pageSetup paperSize="9" scale="46" orientation="landscape" r:id="rId1"/>
  <headerFooter alignWithMargins="0">
    <oddHeader>&amp;C&amp;"Arial,Negrita"&amp;12RESULTADOS FINALES POSTGRADO 2018-2019
ENCUESTA DE ASIGNATURA</oddHeader>
  </headerFooter>
  <ignoredErrors>
    <ignoredError sqref="D44:D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9"/>
  <sheetViews>
    <sheetView topLeftCell="A7" zoomScale="85" zoomScaleNormal="85" workbookViewId="0">
      <pane xSplit="1" topLeftCell="B1" activePane="topRight" state="frozen"/>
      <selection pane="topRight" activeCell="A2" sqref="A2"/>
    </sheetView>
  </sheetViews>
  <sheetFormatPr baseColWidth="10" defaultRowHeight="12" x14ac:dyDescent="0.2"/>
  <cols>
    <col min="1" max="1" width="31.140625" style="9" customWidth="1"/>
    <col min="2" max="2" width="11.42578125" style="13" customWidth="1"/>
    <col min="3" max="3" width="10.140625" style="13" customWidth="1"/>
    <col min="4" max="4" width="11.42578125" style="13" customWidth="1"/>
    <col min="5" max="5" width="13.28515625" style="13" customWidth="1"/>
    <col min="6" max="11" width="7.85546875" style="9" customWidth="1"/>
    <col min="12" max="13" width="7.140625" style="9" customWidth="1"/>
    <col min="14" max="17" width="7.42578125" style="9" customWidth="1"/>
    <col min="18" max="18" width="12.140625" style="9" customWidth="1"/>
    <col min="19" max="20" width="11.7109375" style="9" customWidth="1"/>
    <col min="21" max="21" width="5.28515625" style="13" customWidth="1"/>
    <col min="22" max="22" width="8.28515625" style="9" customWidth="1"/>
    <col min="23" max="23" width="4.5703125" style="9" customWidth="1"/>
    <col min="24" max="24" width="8.5703125" style="9" customWidth="1"/>
    <col min="25" max="25" width="5.28515625" style="9" customWidth="1"/>
    <col min="26" max="26" width="9.28515625" style="9" customWidth="1"/>
    <col min="27" max="16384" width="11.42578125" style="9"/>
  </cols>
  <sheetData>
    <row r="1" spans="1:26" s="12" customFormat="1" ht="12.75" customHeight="1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99" t="s">
        <v>25</v>
      </c>
      <c r="V1" s="99"/>
      <c r="W1" s="99"/>
      <c r="X1" s="99"/>
      <c r="Y1" s="99"/>
      <c r="Z1" s="99"/>
    </row>
    <row r="2" spans="1:26" s="12" customFormat="1" ht="36" x14ac:dyDescent="0.2">
      <c r="A2" s="29" t="s">
        <v>6</v>
      </c>
      <c r="B2" s="29" t="s">
        <v>7</v>
      </c>
      <c r="C2" s="30" t="s">
        <v>8</v>
      </c>
      <c r="D2" s="31" t="s">
        <v>9</v>
      </c>
      <c r="E2" s="32" t="s">
        <v>56</v>
      </c>
      <c r="F2" s="32" t="s">
        <v>12</v>
      </c>
      <c r="G2" s="32" t="s">
        <v>35</v>
      </c>
      <c r="H2" s="32" t="s">
        <v>13</v>
      </c>
      <c r="I2" s="32" t="s">
        <v>36</v>
      </c>
      <c r="J2" s="32" t="s">
        <v>14</v>
      </c>
      <c r="K2" s="32" t="s">
        <v>37</v>
      </c>
      <c r="L2" s="32" t="s">
        <v>15</v>
      </c>
      <c r="M2" s="32" t="s">
        <v>38</v>
      </c>
      <c r="N2" s="32" t="s">
        <v>16</v>
      </c>
      <c r="O2" s="32" t="s">
        <v>39</v>
      </c>
      <c r="P2" s="32" t="s">
        <v>17</v>
      </c>
      <c r="Q2" s="32" t="s">
        <v>40</v>
      </c>
      <c r="R2" s="33" t="s">
        <v>108</v>
      </c>
      <c r="S2" s="33" t="s">
        <v>104</v>
      </c>
      <c r="T2" s="33" t="s">
        <v>61</v>
      </c>
      <c r="U2" s="100" t="s">
        <v>18</v>
      </c>
      <c r="V2" s="101"/>
      <c r="W2" s="100" t="s">
        <v>19</v>
      </c>
      <c r="X2" s="101"/>
      <c r="Y2" s="100" t="s">
        <v>20</v>
      </c>
      <c r="Z2" s="101"/>
    </row>
    <row r="3" spans="1:26" ht="12.75" x14ac:dyDescent="0.2">
      <c r="A3" t="s">
        <v>66</v>
      </c>
      <c r="B3" s="42">
        <v>4</v>
      </c>
      <c r="C3" s="13">
        <v>4</v>
      </c>
      <c r="D3" s="7">
        <f>C3/B3</f>
        <v>1</v>
      </c>
      <c r="E3" s="8">
        <v>0.95652173913043481</v>
      </c>
      <c r="F3" s="19">
        <v>4.3043478260869561</v>
      </c>
      <c r="G3" s="19">
        <v>0.87567026840719697</v>
      </c>
      <c r="H3" s="19">
        <v>4.5652173913043477</v>
      </c>
      <c r="I3" s="19">
        <v>0.66237087637185077</v>
      </c>
      <c r="J3" s="19">
        <v>4.5909090909090908</v>
      </c>
      <c r="K3" s="19">
        <v>0.59032605269024696</v>
      </c>
      <c r="L3" s="19">
        <v>4.5454545454545459</v>
      </c>
      <c r="M3" s="19">
        <v>0.59580060001510093</v>
      </c>
      <c r="N3" s="19">
        <v>4.5652173913043477</v>
      </c>
      <c r="O3" s="19">
        <v>0.66237087637185077</v>
      </c>
      <c r="P3" s="19">
        <v>4.5</v>
      </c>
      <c r="Q3" s="19">
        <v>0.74001286990095494</v>
      </c>
      <c r="R3" s="19">
        <v>4.5118577075098818</v>
      </c>
      <c r="S3" s="19">
        <v>4.2363412050912048</v>
      </c>
      <c r="T3" s="19">
        <v>4.2241379310344831</v>
      </c>
      <c r="V3" s="15">
        <f>U3/C3</f>
        <v>0</v>
      </c>
      <c r="W3" s="13"/>
      <c r="X3" s="8">
        <f>W3/C3</f>
        <v>0</v>
      </c>
      <c r="Y3" s="13">
        <v>4</v>
      </c>
      <c r="Z3" s="8">
        <f>Y3/C3</f>
        <v>1</v>
      </c>
    </row>
    <row r="4" spans="1:26" ht="12.75" x14ac:dyDescent="0.2">
      <c r="A4" t="s">
        <v>67</v>
      </c>
      <c r="B4" s="42">
        <v>2</v>
      </c>
      <c r="C4" s="13">
        <v>2</v>
      </c>
      <c r="D4" s="7">
        <f t="shared" ref="D4:D40" si="0">C4/B4</f>
        <v>1</v>
      </c>
      <c r="E4" s="8">
        <v>1</v>
      </c>
      <c r="F4" s="19">
        <v>4.1052631578947372</v>
      </c>
      <c r="G4" s="19">
        <v>1.1969747440993463</v>
      </c>
      <c r="H4" s="19">
        <v>3.8947368421052633</v>
      </c>
      <c r="I4" s="19">
        <v>1.2864566686188532</v>
      </c>
      <c r="J4" s="19">
        <v>3.8947368421052633</v>
      </c>
      <c r="K4" s="19">
        <v>1.2864566686188532</v>
      </c>
      <c r="L4" s="19">
        <v>4.1052631578947372</v>
      </c>
      <c r="M4" s="19">
        <v>1.3289401308354822</v>
      </c>
      <c r="N4" s="19">
        <v>4.0526315789473681</v>
      </c>
      <c r="O4" s="19">
        <v>1.3112201362143721</v>
      </c>
      <c r="P4" s="19">
        <v>4.0526315789473681</v>
      </c>
      <c r="Q4" s="19">
        <v>1.2235505806429967</v>
      </c>
      <c r="R4" s="19">
        <v>4.0175438596491233</v>
      </c>
      <c r="S4" s="19">
        <v>3.7611111111111115</v>
      </c>
      <c r="T4" s="19">
        <v>2.8666666666666671</v>
      </c>
      <c r="V4" s="15">
        <f t="shared" ref="V4:V40" si="1">U4/C4</f>
        <v>0</v>
      </c>
      <c r="W4" s="13"/>
      <c r="X4" s="8">
        <f t="shared" ref="X4:X40" si="2">W4/C4</f>
        <v>0</v>
      </c>
      <c r="Y4" s="13">
        <v>2</v>
      </c>
      <c r="Z4" s="8">
        <f t="shared" ref="Z4:Z40" si="3">Y4/C4</f>
        <v>1</v>
      </c>
    </row>
    <row r="5" spans="1:26" ht="12.75" x14ac:dyDescent="0.2">
      <c r="A5" t="s">
        <v>68</v>
      </c>
      <c r="B5" s="42">
        <v>11</v>
      </c>
      <c r="C5" s="13">
        <v>12</v>
      </c>
      <c r="D5" s="7">
        <f t="shared" si="0"/>
        <v>1.0909090909090908</v>
      </c>
      <c r="E5" s="8">
        <v>0.63749999999999996</v>
      </c>
      <c r="F5" s="19">
        <v>4.6282051282051286</v>
      </c>
      <c r="G5" s="19">
        <v>0.62645102956327925</v>
      </c>
      <c r="H5" s="19">
        <v>4.6046511627906979</v>
      </c>
      <c r="I5" s="19">
        <v>0.72402583261424502</v>
      </c>
      <c r="J5" s="19">
        <v>4.6071428571428568</v>
      </c>
      <c r="K5" s="19">
        <v>0.80686597538718952</v>
      </c>
      <c r="L5" s="19">
        <v>4.569230769230769</v>
      </c>
      <c r="M5" s="19">
        <v>0.66071057320014281</v>
      </c>
      <c r="N5" s="19">
        <v>4.5303030303030303</v>
      </c>
      <c r="O5" s="19">
        <v>0.68432329223720645</v>
      </c>
      <c r="P5" s="19">
        <v>4.6419753086419755</v>
      </c>
      <c r="Q5" s="19">
        <v>0.57681543788521861</v>
      </c>
      <c r="R5" s="19">
        <v>4.5969180427190759</v>
      </c>
      <c r="S5" s="19">
        <v>4.4712301587301591</v>
      </c>
      <c r="T5" s="19">
        <v>4.82</v>
      </c>
      <c r="V5" s="15">
        <f t="shared" si="1"/>
        <v>0</v>
      </c>
      <c r="W5" s="13"/>
      <c r="X5" s="8">
        <f t="shared" si="2"/>
        <v>0</v>
      </c>
      <c r="Y5" s="13">
        <v>12</v>
      </c>
      <c r="Z5" s="8">
        <f t="shared" si="3"/>
        <v>1</v>
      </c>
    </row>
    <row r="6" spans="1:26" ht="12.75" x14ac:dyDescent="0.2">
      <c r="A6" t="s">
        <v>69</v>
      </c>
      <c r="B6" s="42">
        <v>68</v>
      </c>
      <c r="C6" s="13">
        <v>50</v>
      </c>
      <c r="D6" s="7">
        <f t="shared" si="0"/>
        <v>0.73529411764705888</v>
      </c>
      <c r="E6" s="8">
        <v>0.9555555555555556</v>
      </c>
      <c r="F6" s="19">
        <v>3.2939560439560438</v>
      </c>
      <c r="G6" s="19">
        <v>1.4896767849712829</v>
      </c>
      <c r="H6" s="19">
        <v>3.583081570996979</v>
      </c>
      <c r="I6" s="19">
        <v>1.3421661108385892</v>
      </c>
      <c r="J6" s="19">
        <v>3.4601769911504423</v>
      </c>
      <c r="K6" s="19">
        <v>1.5934521986585777</v>
      </c>
      <c r="L6" s="19">
        <v>3.7052341597796143</v>
      </c>
      <c r="M6" s="19">
        <v>1.4446128303279457</v>
      </c>
      <c r="N6" s="19">
        <v>3.0801104972375692</v>
      </c>
      <c r="O6" s="19">
        <v>1.5865403357822385</v>
      </c>
      <c r="P6" s="19">
        <v>3.3025210084033612</v>
      </c>
      <c r="Q6" s="19">
        <v>1.4469337310912915</v>
      </c>
      <c r="R6" s="19">
        <v>3.4041800452540016</v>
      </c>
      <c r="S6" s="19">
        <v>3.5844192520442522</v>
      </c>
      <c r="T6" s="19">
        <v>3.3575270260964469</v>
      </c>
      <c r="U6" s="13">
        <v>7</v>
      </c>
      <c r="V6" s="15">
        <f t="shared" si="1"/>
        <v>0.14000000000000001</v>
      </c>
      <c r="W6" s="13">
        <v>15</v>
      </c>
      <c r="X6" s="8">
        <f t="shared" si="2"/>
        <v>0.3</v>
      </c>
      <c r="Y6" s="13">
        <v>28</v>
      </c>
      <c r="Z6" s="8">
        <f t="shared" si="3"/>
        <v>0.56000000000000005</v>
      </c>
    </row>
    <row r="7" spans="1:26" ht="12.75" x14ac:dyDescent="0.2">
      <c r="A7" t="s">
        <v>70</v>
      </c>
      <c r="B7" s="42">
        <v>20</v>
      </c>
      <c r="C7" s="13">
        <v>17</v>
      </c>
      <c r="D7" s="7">
        <f t="shared" si="0"/>
        <v>0.85</v>
      </c>
      <c r="E7" s="8">
        <v>0.98235294117647054</v>
      </c>
      <c r="F7" s="19">
        <v>4.424050632911392</v>
      </c>
      <c r="G7" s="19">
        <v>0.87640190731904621</v>
      </c>
      <c r="H7" s="19">
        <v>4.3290322580645162</v>
      </c>
      <c r="I7" s="19">
        <v>1.1113912973547058</v>
      </c>
      <c r="J7" s="19">
        <v>4.5696202531645573</v>
      </c>
      <c r="K7" s="19">
        <v>0.87693072599032751</v>
      </c>
      <c r="L7" s="19">
        <v>4.7874999999999996</v>
      </c>
      <c r="M7" s="19">
        <v>0.5186763511407716</v>
      </c>
      <c r="N7" s="19">
        <v>4.4749999999999996</v>
      </c>
      <c r="O7" s="19">
        <v>0.93128706502575098</v>
      </c>
      <c r="P7" s="19">
        <v>4.4905660377358494</v>
      </c>
      <c r="Q7" s="19">
        <v>0.91311072524682579</v>
      </c>
      <c r="R7" s="19">
        <v>4.512628196979386</v>
      </c>
      <c r="S7" s="19">
        <v>4.2713541666666659</v>
      </c>
      <c r="T7" s="19">
        <v>3.9345206272832574</v>
      </c>
      <c r="V7" s="15">
        <f t="shared" si="1"/>
        <v>0</v>
      </c>
      <c r="W7" s="13">
        <v>1</v>
      </c>
      <c r="X7" s="8">
        <f t="shared" si="2"/>
        <v>5.8823529411764705E-2</v>
      </c>
      <c r="Y7" s="13">
        <v>16</v>
      </c>
      <c r="Z7" s="8">
        <f t="shared" si="3"/>
        <v>0.94117647058823528</v>
      </c>
    </row>
    <row r="8" spans="1:26" ht="12.75" x14ac:dyDescent="0.2">
      <c r="A8" t="s">
        <v>103</v>
      </c>
      <c r="B8" s="42">
        <v>7</v>
      </c>
      <c r="C8" s="13">
        <v>4</v>
      </c>
      <c r="D8" s="7">
        <f t="shared" si="0"/>
        <v>0.5714285714285714</v>
      </c>
      <c r="E8" s="8">
        <v>1</v>
      </c>
      <c r="F8" s="19">
        <v>4.083333333333333</v>
      </c>
      <c r="G8" s="19">
        <v>0.79296146109875854</v>
      </c>
      <c r="H8" s="19">
        <v>4.666666666666667</v>
      </c>
      <c r="I8" s="19">
        <v>0.49236596391733267</v>
      </c>
      <c r="J8" s="19">
        <v>4.583333333333333</v>
      </c>
      <c r="K8" s="19">
        <v>0.51492865054443637</v>
      </c>
      <c r="L8" s="19">
        <v>5</v>
      </c>
      <c r="M8" s="19">
        <v>0</v>
      </c>
      <c r="N8" s="19">
        <v>4.583333333333333</v>
      </c>
      <c r="O8" s="19">
        <v>0.66855792342152087</v>
      </c>
      <c r="P8" s="19">
        <v>4.5</v>
      </c>
      <c r="Q8" s="19">
        <v>0.5222329678670935</v>
      </c>
      <c r="R8" s="19">
        <v>4.5694444444444438</v>
      </c>
      <c r="S8" s="19">
        <v>4.2946428571428577</v>
      </c>
      <c r="T8" s="19"/>
      <c r="V8" s="15">
        <f t="shared" si="1"/>
        <v>0</v>
      </c>
      <c r="W8" s="13"/>
      <c r="X8" s="8">
        <f t="shared" si="2"/>
        <v>0</v>
      </c>
      <c r="Y8" s="13">
        <v>4</v>
      </c>
      <c r="Z8" s="8">
        <f t="shared" si="3"/>
        <v>1</v>
      </c>
    </row>
    <row r="9" spans="1:26" ht="12.75" x14ac:dyDescent="0.2">
      <c r="A9" t="s">
        <v>71</v>
      </c>
      <c r="B9" s="42">
        <v>32</v>
      </c>
      <c r="C9" s="13">
        <v>30</v>
      </c>
      <c r="D9" s="7">
        <f t="shared" si="0"/>
        <v>0.9375</v>
      </c>
      <c r="E9" s="8">
        <v>0.9946236559139785</v>
      </c>
      <c r="F9" s="19">
        <v>4.5691489361702127</v>
      </c>
      <c r="G9" s="19">
        <v>0.82766685743556101</v>
      </c>
      <c r="H9" s="19">
        <v>4.6432432432432433</v>
      </c>
      <c r="I9" s="19">
        <v>0.77478627506745601</v>
      </c>
      <c r="J9" s="19">
        <v>4.6489361702127656</v>
      </c>
      <c r="K9" s="19">
        <v>0.78362174123560824</v>
      </c>
      <c r="L9" s="19">
        <v>4.5797872340425529</v>
      </c>
      <c r="M9" s="19">
        <v>1.028479983997364</v>
      </c>
      <c r="N9" s="19">
        <v>4.6595744680851068</v>
      </c>
      <c r="O9" s="19">
        <v>0.73931882927681758</v>
      </c>
      <c r="P9" s="19">
        <v>4.5106382978723403</v>
      </c>
      <c r="Q9" s="19">
        <v>0.9728362069661326</v>
      </c>
      <c r="R9" s="19">
        <v>4.6018880582710375</v>
      </c>
      <c r="S9" s="19">
        <v>4.7668692129629617</v>
      </c>
      <c r="T9" s="19">
        <v>4.2034024332784048</v>
      </c>
      <c r="V9" s="15">
        <f t="shared" si="1"/>
        <v>0</v>
      </c>
      <c r="W9" s="13">
        <v>3</v>
      </c>
      <c r="X9" s="8">
        <f t="shared" si="2"/>
        <v>0.1</v>
      </c>
      <c r="Y9" s="13">
        <v>27</v>
      </c>
      <c r="Z9" s="8">
        <f t="shared" si="3"/>
        <v>0.9</v>
      </c>
    </row>
    <row r="10" spans="1:26" ht="12.75" x14ac:dyDescent="0.2">
      <c r="A10" t="s">
        <v>73</v>
      </c>
      <c r="B10" s="42">
        <v>17</v>
      </c>
      <c r="C10" s="13">
        <v>16</v>
      </c>
      <c r="D10" s="7">
        <f t="shared" si="0"/>
        <v>0.94117647058823528</v>
      </c>
      <c r="E10" s="8">
        <v>1</v>
      </c>
      <c r="F10" s="19">
        <v>4.1951219512195124</v>
      </c>
      <c r="G10" s="19">
        <v>1.0540282774935874</v>
      </c>
      <c r="H10" s="19">
        <v>4.2682926829268295</v>
      </c>
      <c r="I10" s="19">
        <v>0.89510865943477547</v>
      </c>
      <c r="J10" s="19">
        <v>4.5</v>
      </c>
      <c r="K10" s="19">
        <v>0.67936622048675743</v>
      </c>
      <c r="L10" s="19">
        <v>4.8250000000000002</v>
      </c>
      <c r="M10" s="19">
        <v>0.4464963318538841</v>
      </c>
      <c r="N10" s="19">
        <v>4.3</v>
      </c>
      <c r="O10" s="19">
        <v>0.9922778767136673</v>
      </c>
      <c r="P10" s="19">
        <v>4.3</v>
      </c>
      <c r="Q10" s="19">
        <v>0.9922778767136673</v>
      </c>
      <c r="R10" s="19">
        <v>4.3980691056910572</v>
      </c>
      <c r="S10" s="19">
        <v>4.1388888888888884</v>
      </c>
      <c r="T10" s="19">
        <v>4.5565079365079368</v>
      </c>
      <c r="V10" s="15">
        <f t="shared" si="1"/>
        <v>0</v>
      </c>
      <c r="W10" s="13">
        <v>1</v>
      </c>
      <c r="X10" s="8">
        <f t="shared" si="2"/>
        <v>6.25E-2</v>
      </c>
      <c r="Y10" s="13">
        <v>15</v>
      </c>
      <c r="Z10" s="8">
        <f t="shared" si="3"/>
        <v>0.9375</v>
      </c>
    </row>
    <row r="11" spans="1:26" ht="12.75" x14ac:dyDescent="0.2">
      <c r="A11" t="s">
        <v>106</v>
      </c>
      <c r="B11" s="42">
        <v>9</v>
      </c>
      <c r="C11" s="13">
        <v>9</v>
      </c>
      <c r="D11" s="7">
        <f t="shared" si="0"/>
        <v>1</v>
      </c>
      <c r="E11" s="8">
        <v>0.9623655913978495</v>
      </c>
      <c r="F11" s="19">
        <v>4.3451327433628322</v>
      </c>
      <c r="G11" s="19">
        <v>1.0177964127744012</v>
      </c>
      <c r="H11" s="19">
        <v>4.0727272727272723</v>
      </c>
      <c r="I11" s="19">
        <v>1.2620856183035292</v>
      </c>
      <c r="J11" s="19">
        <v>4.301801801801802</v>
      </c>
      <c r="K11" s="19">
        <v>1.0609892064890809</v>
      </c>
      <c r="L11" s="19">
        <v>4.4977973568281939</v>
      </c>
      <c r="M11" s="19">
        <v>0.87933225540247939</v>
      </c>
      <c r="N11" s="19">
        <v>4.2061403508771926</v>
      </c>
      <c r="O11" s="19">
        <v>1.2226053705546722</v>
      </c>
      <c r="P11" s="19">
        <v>4.2876106194690262</v>
      </c>
      <c r="Q11" s="19">
        <v>1.1041443338310313</v>
      </c>
      <c r="R11" s="19">
        <v>4.285201690844386</v>
      </c>
      <c r="S11" s="19"/>
      <c r="T11" s="19"/>
      <c r="V11" s="15">
        <f t="shared" si="1"/>
        <v>0</v>
      </c>
      <c r="W11" s="13">
        <v>1</v>
      </c>
      <c r="X11" s="8">
        <f t="shared" si="2"/>
        <v>0.1111111111111111</v>
      </c>
      <c r="Y11" s="13">
        <v>8</v>
      </c>
      <c r="Z11" s="8">
        <f t="shared" si="3"/>
        <v>0.88888888888888884</v>
      </c>
    </row>
    <row r="12" spans="1:26" ht="12.75" x14ac:dyDescent="0.2">
      <c r="A12" t="s">
        <v>74</v>
      </c>
      <c r="B12" s="42">
        <v>52</v>
      </c>
      <c r="C12" s="13">
        <v>51</v>
      </c>
      <c r="D12" s="7">
        <f t="shared" si="0"/>
        <v>0.98076923076923073</v>
      </c>
      <c r="E12" s="8">
        <v>0.98424369747899154</v>
      </c>
      <c r="F12" s="19">
        <v>3.992090395480226</v>
      </c>
      <c r="G12" s="19">
        <v>1.1933756793991592</v>
      </c>
      <c r="H12" s="19">
        <v>4.0170827858081468</v>
      </c>
      <c r="I12" s="19">
        <v>1.2443440058840627</v>
      </c>
      <c r="J12" s="19">
        <v>4.2250287026406426</v>
      </c>
      <c r="K12" s="19">
        <v>1.0623625667883552</v>
      </c>
      <c r="L12" s="19">
        <v>4.5458663646659119</v>
      </c>
      <c r="M12" s="19">
        <v>0.85905369826208622</v>
      </c>
      <c r="N12" s="19">
        <v>3.7813211845102508</v>
      </c>
      <c r="O12" s="19">
        <v>1.3963683420451318</v>
      </c>
      <c r="P12" s="19">
        <v>4.038636363636364</v>
      </c>
      <c r="Q12" s="19">
        <v>1.17650799493986</v>
      </c>
      <c r="R12" s="19">
        <v>4.1000042994569244</v>
      </c>
      <c r="S12" s="19">
        <v>3.9877607560313844</v>
      </c>
      <c r="T12" s="19">
        <v>3.7461088202572532</v>
      </c>
      <c r="V12" s="15">
        <f t="shared" si="1"/>
        <v>0</v>
      </c>
      <c r="W12" s="13">
        <v>3</v>
      </c>
      <c r="X12" s="8">
        <f t="shared" si="2"/>
        <v>5.8823529411764705E-2</v>
      </c>
      <c r="Y12" s="13">
        <v>48</v>
      </c>
      <c r="Z12" s="8">
        <f t="shared" si="3"/>
        <v>0.94117647058823528</v>
      </c>
    </row>
    <row r="13" spans="1:26" ht="12.75" x14ac:dyDescent="0.2">
      <c r="A13" t="s">
        <v>75</v>
      </c>
      <c r="B13" s="42">
        <v>10</v>
      </c>
      <c r="C13" s="13">
        <v>10</v>
      </c>
      <c r="D13" s="7">
        <f t="shared" si="0"/>
        <v>1</v>
      </c>
      <c r="E13" s="8">
        <v>0.97777777777777775</v>
      </c>
      <c r="F13" s="19">
        <v>4.4883720930232558</v>
      </c>
      <c r="G13" s="19">
        <v>0.76755930508443715</v>
      </c>
      <c r="H13" s="19">
        <v>4.3953488372093021</v>
      </c>
      <c r="I13" s="19">
        <v>0.84907610528040456</v>
      </c>
      <c r="J13" s="19">
        <v>4.7674418604651159</v>
      </c>
      <c r="K13" s="19">
        <v>0.61090133652487932</v>
      </c>
      <c r="L13" s="19">
        <v>4.8409090909090908</v>
      </c>
      <c r="M13" s="19">
        <v>0.4282567051393722</v>
      </c>
      <c r="N13" s="19">
        <v>4.5681818181818183</v>
      </c>
      <c r="O13" s="19">
        <v>0.84627026505850822</v>
      </c>
      <c r="P13" s="19">
        <v>4.75</v>
      </c>
      <c r="Q13" s="19">
        <v>0.57566947881332853</v>
      </c>
      <c r="R13" s="19">
        <v>4.6350422832980973</v>
      </c>
      <c r="S13" s="19">
        <v>4.195252525252525</v>
      </c>
      <c r="T13" s="19"/>
      <c r="V13" s="15">
        <f t="shared" si="1"/>
        <v>0</v>
      </c>
      <c r="W13" s="13"/>
      <c r="X13" s="8">
        <f t="shared" si="2"/>
        <v>0</v>
      </c>
      <c r="Y13" s="13">
        <v>10</v>
      </c>
      <c r="Z13" s="8">
        <f t="shared" si="3"/>
        <v>1</v>
      </c>
    </row>
    <row r="14" spans="1:26" ht="12.75" x14ac:dyDescent="0.2">
      <c r="A14" t="s">
        <v>76</v>
      </c>
      <c r="B14" s="42">
        <v>5</v>
      </c>
      <c r="C14" s="13">
        <v>5</v>
      </c>
      <c r="D14" s="7">
        <f t="shared" si="0"/>
        <v>1</v>
      </c>
      <c r="E14" s="8">
        <v>1</v>
      </c>
      <c r="F14" s="19">
        <v>3.8372093023255816</v>
      </c>
      <c r="G14" s="19">
        <v>1.5876042531667998</v>
      </c>
      <c r="H14" s="19">
        <v>3.9761904761904763</v>
      </c>
      <c r="I14" s="19">
        <v>1.3522897517137411</v>
      </c>
      <c r="J14" s="19">
        <v>4.2325581395348841</v>
      </c>
      <c r="K14" s="19">
        <v>1.1304699676372605</v>
      </c>
      <c r="L14" s="19">
        <v>4.2790697674418601</v>
      </c>
      <c r="M14" s="19">
        <v>1.3152146555808697</v>
      </c>
      <c r="N14" s="19">
        <v>3.6279069767441858</v>
      </c>
      <c r="O14" s="19">
        <v>1.8260451125438835</v>
      </c>
      <c r="P14" s="19">
        <v>3.8139534883720931</v>
      </c>
      <c r="Q14" s="19">
        <v>1.7355637749252488</v>
      </c>
      <c r="R14" s="19">
        <v>3.9611480251015134</v>
      </c>
      <c r="S14" s="19">
        <v>4.4513750138750146</v>
      </c>
      <c r="T14" s="19">
        <v>4.3399329138407783</v>
      </c>
      <c r="U14" s="13">
        <v>1</v>
      </c>
      <c r="V14" s="15">
        <f t="shared" si="1"/>
        <v>0.2</v>
      </c>
      <c r="W14" s="13"/>
      <c r="X14" s="8">
        <f t="shared" si="2"/>
        <v>0</v>
      </c>
      <c r="Y14" s="13">
        <v>4</v>
      </c>
      <c r="Z14" s="8">
        <f t="shared" si="3"/>
        <v>0.8</v>
      </c>
    </row>
    <row r="15" spans="1:26" ht="12.75" x14ac:dyDescent="0.2">
      <c r="A15" t="s">
        <v>77</v>
      </c>
      <c r="B15" s="42">
        <v>22</v>
      </c>
      <c r="C15" s="13">
        <v>8</v>
      </c>
      <c r="D15" s="7">
        <f t="shared" si="0"/>
        <v>0.36363636363636365</v>
      </c>
      <c r="E15" s="8">
        <v>1</v>
      </c>
      <c r="F15" s="19">
        <v>4.09375</v>
      </c>
      <c r="G15" s="19">
        <v>1.3762823931906023</v>
      </c>
      <c r="H15" s="19">
        <v>4</v>
      </c>
      <c r="I15" s="19">
        <v>1.5240015240022859</v>
      </c>
      <c r="J15" s="19">
        <v>4.0625</v>
      </c>
      <c r="K15" s="19">
        <v>1.4354385639823608</v>
      </c>
      <c r="L15" s="19">
        <v>3.90625</v>
      </c>
      <c r="M15" s="19">
        <v>1.5731491941633426</v>
      </c>
      <c r="N15" s="19">
        <v>3.875</v>
      </c>
      <c r="O15" s="19">
        <v>1.5606036879899208</v>
      </c>
      <c r="P15" s="19">
        <v>3.6875</v>
      </c>
      <c r="Q15" s="19">
        <v>1.554130811947682</v>
      </c>
      <c r="R15" s="19">
        <v>3.9375</v>
      </c>
      <c r="S15" s="19">
        <v>4.7209282263630081</v>
      </c>
      <c r="T15" s="19">
        <v>4.3841337099811684</v>
      </c>
      <c r="V15" s="15">
        <f t="shared" si="1"/>
        <v>0</v>
      </c>
      <c r="W15" s="13">
        <v>1</v>
      </c>
      <c r="X15" s="8">
        <f t="shared" si="2"/>
        <v>0.125</v>
      </c>
      <c r="Y15" s="13">
        <v>7</v>
      </c>
      <c r="Z15" s="8">
        <f t="shared" si="3"/>
        <v>0.875</v>
      </c>
    </row>
    <row r="16" spans="1:26" ht="12.75" x14ac:dyDescent="0.2">
      <c r="A16" t="s">
        <v>78</v>
      </c>
      <c r="B16" s="42">
        <v>24</v>
      </c>
      <c r="C16" s="13">
        <v>24</v>
      </c>
      <c r="D16" s="7">
        <f t="shared" si="0"/>
        <v>1</v>
      </c>
      <c r="E16" s="8">
        <v>0.98130841121495327</v>
      </c>
      <c r="F16" s="19">
        <v>3.1132075471698113</v>
      </c>
      <c r="G16" s="19">
        <v>1.5838088036086515</v>
      </c>
      <c r="H16" s="19">
        <v>3.1674876847290641</v>
      </c>
      <c r="I16" s="19">
        <v>1.5290996165141826</v>
      </c>
      <c r="J16" s="19">
        <v>3.5454545454545454</v>
      </c>
      <c r="K16" s="19">
        <v>1.538683343661899</v>
      </c>
      <c r="L16" s="19">
        <v>3.6859903381642511</v>
      </c>
      <c r="M16" s="19">
        <v>1.6407868287446494</v>
      </c>
      <c r="N16" s="19">
        <v>2.9668246445497632</v>
      </c>
      <c r="O16" s="19">
        <v>1.6253465161852312</v>
      </c>
      <c r="P16" s="19">
        <v>3.1634615384615383</v>
      </c>
      <c r="Q16" s="19">
        <v>1.4816792726877828</v>
      </c>
      <c r="R16" s="19">
        <v>3.2737377164214956</v>
      </c>
      <c r="S16" s="19">
        <v>3.4702527851337379</v>
      </c>
      <c r="T16" s="19">
        <v>3.5526081768697559</v>
      </c>
      <c r="U16" s="13">
        <v>1</v>
      </c>
      <c r="V16" s="15">
        <f t="shared" si="1"/>
        <v>4.1666666666666664E-2</v>
      </c>
      <c r="W16" s="13">
        <v>13</v>
      </c>
      <c r="X16" s="8">
        <f t="shared" si="2"/>
        <v>0.54166666666666663</v>
      </c>
      <c r="Y16" s="13">
        <v>10</v>
      </c>
      <c r="Z16" s="8">
        <f t="shared" si="3"/>
        <v>0.41666666666666669</v>
      </c>
    </row>
    <row r="17" spans="1:26" ht="12.75" x14ac:dyDescent="0.2">
      <c r="A17" s="48" t="s">
        <v>79</v>
      </c>
      <c r="B17" s="57">
        <v>12</v>
      </c>
      <c r="C17" s="13">
        <v>0</v>
      </c>
      <c r="D17" s="7">
        <f t="shared" si="0"/>
        <v>0</v>
      </c>
      <c r="E17" s="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v>3.9799382716049383</v>
      </c>
      <c r="T17" s="19">
        <v>4.4129693652165569</v>
      </c>
      <c r="V17" s="15"/>
      <c r="W17" s="13"/>
      <c r="X17" s="8"/>
      <c r="Y17" s="13"/>
      <c r="Z17" s="8"/>
    </row>
    <row r="18" spans="1:26" ht="12.75" x14ac:dyDescent="0.2">
      <c r="A18" t="s">
        <v>80</v>
      </c>
      <c r="B18" s="42">
        <v>16</v>
      </c>
      <c r="C18" s="13">
        <v>1</v>
      </c>
      <c r="D18" s="7">
        <f t="shared" si="0"/>
        <v>6.25E-2</v>
      </c>
      <c r="E18" s="8">
        <v>1</v>
      </c>
      <c r="F18" s="19">
        <v>5</v>
      </c>
      <c r="G18" s="19">
        <v>0</v>
      </c>
      <c r="H18" s="19">
        <v>4.333333333333333</v>
      </c>
      <c r="I18" s="19">
        <v>1.3228756555322954</v>
      </c>
      <c r="J18" s="19">
        <v>4.666666666666667</v>
      </c>
      <c r="K18" s="19">
        <v>1</v>
      </c>
      <c r="L18" s="19">
        <v>5</v>
      </c>
      <c r="M18" s="19">
        <v>0</v>
      </c>
      <c r="N18" s="19">
        <v>4.7777777777777777</v>
      </c>
      <c r="O18" s="19">
        <v>0.66666666666666552</v>
      </c>
      <c r="P18" s="19">
        <v>5</v>
      </c>
      <c r="Q18" s="19">
        <v>0</v>
      </c>
      <c r="R18" s="19">
        <v>4.7962962962962967</v>
      </c>
      <c r="S18" s="19">
        <v>4.4956018518518519</v>
      </c>
      <c r="T18" s="19">
        <v>3.964285714285714</v>
      </c>
      <c r="V18" s="15">
        <f t="shared" si="1"/>
        <v>0</v>
      </c>
      <c r="W18" s="13"/>
      <c r="X18" s="8">
        <f t="shared" si="2"/>
        <v>0</v>
      </c>
      <c r="Y18" s="13">
        <v>1</v>
      </c>
      <c r="Z18" s="8">
        <f t="shared" si="3"/>
        <v>1</v>
      </c>
    </row>
    <row r="19" spans="1:26" ht="12.75" x14ac:dyDescent="0.2">
      <c r="A19" t="s">
        <v>81</v>
      </c>
      <c r="B19" s="42">
        <v>7</v>
      </c>
      <c r="C19" s="13">
        <v>7</v>
      </c>
      <c r="D19" s="7">
        <f t="shared" si="0"/>
        <v>1</v>
      </c>
      <c r="E19" s="8">
        <v>1</v>
      </c>
      <c r="F19" s="19">
        <v>4.7619047619047619</v>
      </c>
      <c r="G19" s="19">
        <v>0.436435780471984</v>
      </c>
      <c r="H19" s="19">
        <v>4.7894736842105265</v>
      </c>
      <c r="I19" s="19">
        <v>0.41885390829169389</v>
      </c>
      <c r="J19" s="19">
        <v>4.6190476190476186</v>
      </c>
      <c r="K19" s="19">
        <v>0.92066228749691281</v>
      </c>
      <c r="L19" s="19">
        <v>4.8095238095238093</v>
      </c>
      <c r="M19" s="19">
        <v>0.51176631571915909</v>
      </c>
      <c r="N19" s="19">
        <v>4.6190476190476186</v>
      </c>
      <c r="O19" s="19">
        <v>0.66904338246413297</v>
      </c>
      <c r="P19" s="19">
        <v>4.8095238095238093</v>
      </c>
      <c r="Q19" s="19">
        <v>0.40237390808147844</v>
      </c>
      <c r="R19" s="19">
        <v>4.7347535505430249</v>
      </c>
      <c r="S19" s="19">
        <v>4.2496803350970014</v>
      </c>
      <c r="T19" s="19">
        <v>4.0424876847290649</v>
      </c>
      <c r="V19" s="15">
        <f t="shared" si="1"/>
        <v>0</v>
      </c>
      <c r="W19" s="13"/>
      <c r="X19" s="8">
        <f t="shared" si="2"/>
        <v>0</v>
      </c>
      <c r="Y19" s="13">
        <v>7</v>
      </c>
      <c r="Z19" s="8">
        <f t="shared" si="3"/>
        <v>1</v>
      </c>
    </row>
    <row r="20" spans="1:26" ht="12.75" x14ac:dyDescent="0.2">
      <c r="A20" t="s">
        <v>82</v>
      </c>
      <c r="B20" s="42">
        <v>4</v>
      </c>
      <c r="C20" s="13">
        <v>1</v>
      </c>
      <c r="D20" s="7">
        <f t="shared" si="0"/>
        <v>0.25</v>
      </c>
      <c r="E20" s="8">
        <v>1</v>
      </c>
      <c r="F20" s="19">
        <v>4.5</v>
      </c>
      <c r="G20" s="19">
        <v>0.54772255750516607</v>
      </c>
      <c r="H20" s="19">
        <v>4</v>
      </c>
      <c r="I20" s="19">
        <v>1.0954451150103321</v>
      </c>
      <c r="J20" s="19">
        <v>4.166666666666667</v>
      </c>
      <c r="K20" s="19">
        <v>0.98319208025017457</v>
      </c>
      <c r="L20" s="19">
        <v>4.166666666666667</v>
      </c>
      <c r="M20" s="19">
        <v>0.98319208025017457</v>
      </c>
      <c r="N20" s="19">
        <v>4.166666666666667</v>
      </c>
      <c r="O20" s="19">
        <v>1.3291601358251253</v>
      </c>
      <c r="P20" s="19">
        <v>4.166666666666667</v>
      </c>
      <c r="Q20" s="19">
        <v>0.98319208025017457</v>
      </c>
      <c r="R20" s="19">
        <v>4.1944444444444455</v>
      </c>
      <c r="S20" s="19">
        <v>4.916666666666667</v>
      </c>
      <c r="T20" s="19">
        <v>4.6499999999999995</v>
      </c>
      <c r="V20" s="15">
        <f t="shared" si="1"/>
        <v>0</v>
      </c>
      <c r="W20" s="13"/>
      <c r="X20" s="8">
        <f t="shared" si="2"/>
        <v>0</v>
      </c>
      <c r="Y20" s="13">
        <v>1</v>
      </c>
      <c r="Z20" s="8">
        <f t="shared" si="3"/>
        <v>1</v>
      </c>
    </row>
    <row r="21" spans="1:26" ht="12.75" x14ac:dyDescent="0.2">
      <c r="A21" t="s">
        <v>83</v>
      </c>
      <c r="B21" s="42">
        <v>14</v>
      </c>
      <c r="C21" s="13">
        <v>13</v>
      </c>
      <c r="D21" s="7">
        <f t="shared" si="0"/>
        <v>0.9285714285714286</v>
      </c>
      <c r="E21" s="8">
        <v>1</v>
      </c>
      <c r="F21" s="19">
        <v>4.2874999999999996</v>
      </c>
      <c r="G21" s="19">
        <v>1.0814166751610852</v>
      </c>
      <c r="H21" s="19">
        <v>4.3582089552238807</v>
      </c>
      <c r="I21" s="19">
        <v>0.995466885090875</v>
      </c>
      <c r="J21" s="19">
        <v>4.45</v>
      </c>
      <c r="K21" s="19">
        <v>0.95334189013893134</v>
      </c>
      <c r="L21" s="19">
        <v>4.6500000000000004</v>
      </c>
      <c r="M21" s="19">
        <v>0.90147558361172586</v>
      </c>
      <c r="N21" s="19">
        <v>4.125</v>
      </c>
      <c r="O21" s="19">
        <v>1.2666611148001803</v>
      </c>
      <c r="P21" s="19">
        <v>4.2531645569620249</v>
      </c>
      <c r="Q21" s="19">
        <v>1.0915568090784982</v>
      </c>
      <c r="R21" s="19">
        <v>4.3539789186976519</v>
      </c>
      <c r="S21" s="19">
        <v>4.7326516076516079</v>
      </c>
      <c r="T21" s="19">
        <v>4.4696969696969697</v>
      </c>
      <c r="V21" s="15">
        <f t="shared" si="1"/>
        <v>0</v>
      </c>
      <c r="W21" s="13">
        <v>2</v>
      </c>
      <c r="X21" s="8">
        <f t="shared" si="2"/>
        <v>0.15384615384615385</v>
      </c>
      <c r="Y21" s="13">
        <v>11</v>
      </c>
      <c r="Z21" s="8">
        <f t="shared" si="3"/>
        <v>0.84615384615384615</v>
      </c>
    </row>
    <row r="22" spans="1:26" ht="12.75" x14ac:dyDescent="0.2">
      <c r="A22" t="s">
        <v>107</v>
      </c>
      <c r="B22" s="42">
        <v>17</v>
      </c>
      <c r="C22" s="13">
        <v>9</v>
      </c>
      <c r="D22" s="7">
        <f t="shared" si="0"/>
        <v>0.52941176470588236</v>
      </c>
      <c r="E22" s="8">
        <v>1</v>
      </c>
      <c r="F22" s="19">
        <v>4.2857142857142856</v>
      </c>
      <c r="G22" s="19">
        <v>1.0206207261596576</v>
      </c>
      <c r="H22" s="19">
        <v>3.9545454545454546</v>
      </c>
      <c r="I22" s="19">
        <v>1.3801675910124767</v>
      </c>
      <c r="J22" s="19">
        <v>4.458333333333333</v>
      </c>
      <c r="K22" s="19">
        <v>1.0907411755575824</v>
      </c>
      <c r="L22" s="19">
        <v>4.5102040816326534</v>
      </c>
      <c r="M22" s="19">
        <v>0.93813753832597779</v>
      </c>
      <c r="N22" s="19">
        <v>4.1632653061224492</v>
      </c>
      <c r="O22" s="19">
        <v>1.4909021147098349</v>
      </c>
      <c r="P22" s="19">
        <v>4.1836734693877551</v>
      </c>
      <c r="Q22" s="19">
        <v>1.1845088536983575</v>
      </c>
      <c r="R22" s="19">
        <v>4.2592893217893222</v>
      </c>
      <c r="S22" s="19"/>
      <c r="T22" s="19"/>
      <c r="U22" s="13">
        <v>1</v>
      </c>
      <c r="V22" s="15">
        <f t="shared" si="1"/>
        <v>0.1111111111111111</v>
      </c>
      <c r="W22" s="13"/>
      <c r="X22" s="8">
        <f t="shared" si="2"/>
        <v>0</v>
      </c>
      <c r="Y22" s="13">
        <v>8</v>
      </c>
      <c r="Z22" s="8">
        <f t="shared" si="3"/>
        <v>0.88888888888888884</v>
      </c>
    </row>
    <row r="23" spans="1:26" ht="12.75" x14ac:dyDescent="0.2">
      <c r="A23" t="s">
        <v>84</v>
      </c>
      <c r="B23" s="42">
        <v>11</v>
      </c>
      <c r="C23" s="13">
        <v>6</v>
      </c>
      <c r="D23" s="7">
        <f t="shared" si="0"/>
        <v>0.54545454545454541</v>
      </c>
      <c r="E23" s="8">
        <v>1</v>
      </c>
      <c r="F23" s="19">
        <v>4.2045454545454541</v>
      </c>
      <c r="G23" s="19">
        <v>0.87308530621762481</v>
      </c>
      <c r="H23" s="19">
        <v>4.0114942528735629</v>
      </c>
      <c r="I23" s="19">
        <v>1.1663324835465614</v>
      </c>
      <c r="J23" s="19">
        <v>4.1555555555555559</v>
      </c>
      <c r="K23" s="19">
        <v>1.0590552405313332</v>
      </c>
      <c r="L23" s="19">
        <v>4.3483146067415728</v>
      </c>
      <c r="M23" s="19">
        <v>0.98973278757801442</v>
      </c>
      <c r="N23" s="19">
        <v>4.0111111111111111</v>
      </c>
      <c r="O23" s="19">
        <v>1.1562671870032133</v>
      </c>
      <c r="P23" s="19">
        <v>3.9886363636363638</v>
      </c>
      <c r="Q23" s="19">
        <v>1.1192599996017292</v>
      </c>
      <c r="R23" s="19">
        <v>4.1199428907439373</v>
      </c>
      <c r="S23" s="19">
        <v>4.5744587202920535</v>
      </c>
      <c r="T23" s="19">
        <v>4.4789013549665242</v>
      </c>
      <c r="V23" s="15">
        <f t="shared" si="1"/>
        <v>0</v>
      </c>
      <c r="W23" s="13"/>
      <c r="X23" s="8">
        <f t="shared" si="2"/>
        <v>0</v>
      </c>
      <c r="Y23" s="13">
        <v>6</v>
      </c>
      <c r="Z23" s="8">
        <f t="shared" si="3"/>
        <v>1</v>
      </c>
    </row>
    <row r="24" spans="1:26" ht="12.75" x14ac:dyDescent="0.2">
      <c r="A24" s="48" t="s">
        <v>85</v>
      </c>
      <c r="B24" s="57">
        <v>19</v>
      </c>
      <c r="C24" s="13">
        <v>0</v>
      </c>
      <c r="D24" s="7">
        <f t="shared" si="0"/>
        <v>0</v>
      </c>
      <c r="E24" s="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v>4.833333333333333</v>
      </c>
      <c r="T24" s="19">
        <v>4.4282407407407405</v>
      </c>
      <c r="V24" s="15" t="e">
        <f t="shared" si="1"/>
        <v>#DIV/0!</v>
      </c>
      <c r="W24" s="13"/>
      <c r="X24" s="8" t="e">
        <f t="shared" si="2"/>
        <v>#DIV/0!</v>
      </c>
      <c r="Y24" s="13"/>
      <c r="Z24" s="8"/>
    </row>
    <row r="25" spans="1:26" ht="12.75" x14ac:dyDescent="0.2">
      <c r="A25" t="s">
        <v>87</v>
      </c>
      <c r="B25" s="42">
        <v>34</v>
      </c>
      <c r="C25" s="13">
        <v>8</v>
      </c>
      <c r="D25" s="7">
        <f t="shared" si="0"/>
        <v>0.23529411764705882</v>
      </c>
      <c r="E25" s="8">
        <v>1</v>
      </c>
      <c r="F25" s="19">
        <v>3.78125</v>
      </c>
      <c r="G25" s="19">
        <v>1.33765261414503</v>
      </c>
      <c r="H25" s="19">
        <v>3.9393939393939394</v>
      </c>
      <c r="I25" s="19">
        <v>1.3448836831533504</v>
      </c>
      <c r="J25" s="19">
        <v>4.2727272727272725</v>
      </c>
      <c r="K25" s="19">
        <v>1.1798497593106732</v>
      </c>
      <c r="L25" s="19">
        <v>4.0303030303030303</v>
      </c>
      <c r="M25" s="19">
        <v>1.4248870236980302</v>
      </c>
      <c r="N25" s="19">
        <v>3.7878787878787881</v>
      </c>
      <c r="O25" s="19">
        <v>1.556389567186983</v>
      </c>
      <c r="P25" s="19">
        <v>3.875</v>
      </c>
      <c r="Q25" s="19">
        <v>1.2636353087613479</v>
      </c>
      <c r="R25" s="19">
        <v>3.9477588383838387</v>
      </c>
      <c r="S25" s="19">
        <v>4.7201851851851844</v>
      </c>
      <c r="T25" s="19">
        <v>4.3908219718072372</v>
      </c>
      <c r="V25" s="15">
        <f t="shared" si="1"/>
        <v>0</v>
      </c>
      <c r="W25" s="13"/>
      <c r="X25" s="8">
        <f t="shared" si="2"/>
        <v>0</v>
      </c>
      <c r="Y25" s="13">
        <v>8</v>
      </c>
      <c r="Z25" s="8">
        <f t="shared" si="3"/>
        <v>1</v>
      </c>
    </row>
    <row r="26" spans="1:26" ht="12.75" x14ac:dyDescent="0.2">
      <c r="A26" t="s">
        <v>88</v>
      </c>
      <c r="B26" s="42">
        <v>10</v>
      </c>
      <c r="C26" s="13">
        <v>10</v>
      </c>
      <c r="D26" s="7">
        <f t="shared" si="0"/>
        <v>1</v>
      </c>
      <c r="E26" s="8">
        <v>0.99248120300751874</v>
      </c>
      <c r="F26" s="19">
        <v>3.3</v>
      </c>
      <c r="G26" s="19">
        <v>1.6170122702597349</v>
      </c>
      <c r="H26" s="19">
        <v>3.2362204724409449</v>
      </c>
      <c r="I26" s="19">
        <v>1.6497074916932946</v>
      </c>
      <c r="J26" s="19">
        <v>3.7557251908396947</v>
      </c>
      <c r="K26" s="19">
        <v>1.5145022185698007</v>
      </c>
      <c r="L26" s="19">
        <v>3.9384615384615387</v>
      </c>
      <c r="M26" s="19">
        <v>1.5688530652580908</v>
      </c>
      <c r="N26" s="19">
        <v>3.8549618320610688</v>
      </c>
      <c r="O26" s="19">
        <v>1.5547551744175532</v>
      </c>
      <c r="P26" s="19">
        <v>3.5267175572519083</v>
      </c>
      <c r="Q26" s="19">
        <v>1.5408701052168254</v>
      </c>
      <c r="R26" s="19">
        <v>3.6020144318425253</v>
      </c>
      <c r="S26" s="19">
        <v>3.8412679737397117</v>
      </c>
      <c r="T26" s="19">
        <v>3.8238096993959823</v>
      </c>
      <c r="U26" s="13">
        <v>1</v>
      </c>
      <c r="V26" s="15">
        <f t="shared" si="1"/>
        <v>0.1</v>
      </c>
      <c r="W26" s="13">
        <v>4</v>
      </c>
      <c r="X26" s="8">
        <f t="shared" si="2"/>
        <v>0.4</v>
      </c>
      <c r="Y26" s="13">
        <v>5</v>
      </c>
      <c r="Z26" s="8">
        <f t="shared" si="3"/>
        <v>0.5</v>
      </c>
    </row>
    <row r="27" spans="1:26" ht="12.75" x14ac:dyDescent="0.2">
      <c r="A27" s="48" t="s">
        <v>89</v>
      </c>
      <c r="B27" s="57">
        <v>5</v>
      </c>
      <c r="C27" s="13">
        <v>0</v>
      </c>
      <c r="D27" s="7">
        <f t="shared" si="0"/>
        <v>0</v>
      </c>
      <c r="E27" s="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>
        <v>4.2692307692307692</v>
      </c>
      <c r="V27" s="15"/>
      <c r="W27" s="13"/>
      <c r="X27" s="8"/>
      <c r="Y27" s="13"/>
      <c r="Z27" s="8"/>
    </row>
    <row r="28" spans="1:26" ht="12.75" x14ac:dyDescent="0.2">
      <c r="A28" t="s">
        <v>90</v>
      </c>
      <c r="B28" s="42">
        <v>10</v>
      </c>
      <c r="C28" s="13">
        <v>4</v>
      </c>
      <c r="D28" s="7">
        <f t="shared" si="0"/>
        <v>0.4</v>
      </c>
      <c r="E28" s="8">
        <v>1</v>
      </c>
      <c r="F28" s="19">
        <v>5</v>
      </c>
      <c r="G28" s="19">
        <v>0</v>
      </c>
      <c r="H28" s="19">
        <v>5</v>
      </c>
      <c r="I28" s="19">
        <v>0</v>
      </c>
      <c r="J28" s="19">
        <v>5</v>
      </c>
      <c r="K28" s="19">
        <v>0</v>
      </c>
      <c r="L28" s="19">
        <v>5</v>
      </c>
      <c r="M28" s="19">
        <v>0</v>
      </c>
      <c r="N28" s="19">
        <v>5</v>
      </c>
      <c r="O28" s="19">
        <v>0</v>
      </c>
      <c r="P28" s="19">
        <v>5</v>
      </c>
      <c r="Q28" s="19">
        <v>0</v>
      </c>
      <c r="R28" s="19">
        <v>5</v>
      </c>
      <c r="S28" s="19"/>
      <c r="T28" s="19">
        <v>3.5389863547758291</v>
      </c>
      <c r="V28" s="15">
        <f t="shared" si="1"/>
        <v>0</v>
      </c>
      <c r="W28" s="13"/>
      <c r="X28" s="8">
        <f t="shared" si="2"/>
        <v>0</v>
      </c>
      <c r="Y28" s="13">
        <v>4</v>
      </c>
      <c r="Z28" s="8">
        <f t="shared" si="3"/>
        <v>1</v>
      </c>
    </row>
    <row r="29" spans="1:26" ht="12.75" x14ac:dyDescent="0.2">
      <c r="A29" t="s">
        <v>91</v>
      </c>
      <c r="B29" s="42">
        <v>6</v>
      </c>
      <c r="C29" s="13">
        <v>6</v>
      </c>
      <c r="D29" s="7">
        <f t="shared" si="0"/>
        <v>1</v>
      </c>
      <c r="E29" s="8">
        <v>1</v>
      </c>
      <c r="F29" s="19">
        <v>3.5254237288135593</v>
      </c>
      <c r="G29" s="19">
        <v>1.3690662839220253</v>
      </c>
      <c r="H29" s="19">
        <v>3.8545454545454545</v>
      </c>
      <c r="I29" s="19">
        <v>1.3665065193185388</v>
      </c>
      <c r="J29" s="19">
        <v>4.2068965517241379</v>
      </c>
      <c r="K29" s="19">
        <v>1.0556218868790446</v>
      </c>
      <c r="L29" s="19">
        <v>4.3559322033898304</v>
      </c>
      <c r="M29" s="19">
        <v>1.228437637736296</v>
      </c>
      <c r="N29" s="19">
        <v>3.8135593220338984</v>
      </c>
      <c r="O29" s="19">
        <v>1.2659271683466442</v>
      </c>
      <c r="P29" s="19">
        <v>3.6949152542372881</v>
      </c>
      <c r="Q29" s="19">
        <v>1.3677849862300724</v>
      </c>
      <c r="R29" s="19">
        <v>3.9085454191240281</v>
      </c>
      <c r="S29" s="19">
        <v>4.1497361434861428</v>
      </c>
      <c r="T29" s="19">
        <v>4.0380952380952388</v>
      </c>
      <c r="V29" s="15">
        <f t="shared" si="1"/>
        <v>0</v>
      </c>
      <c r="W29" s="13">
        <v>2</v>
      </c>
      <c r="X29" s="8">
        <f t="shared" si="2"/>
        <v>0.33333333333333331</v>
      </c>
      <c r="Y29" s="13">
        <v>4</v>
      </c>
      <c r="Z29" s="8">
        <f t="shared" si="3"/>
        <v>0.66666666666666663</v>
      </c>
    </row>
    <row r="30" spans="1:26" ht="12.75" x14ac:dyDescent="0.2">
      <c r="A30" t="s">
        <v>92</v>
      </c>
      <c r="B30" s="42">
        <v>37</v>
      </c>
      <c r="C30" s="13">
        <v>35</v>
      </c>
      <c r="D30" s="7">
        <f t="shared" si="0"/>
        <v>0.94594594594594594</v>
      </c>
      <c r="E30" s="8">
        <v>0.9942196531791907</v>
      </c>
      <c r="F30" s="19">
        <v>3.8497109826589595</v>
      </c>
      <c r="G30" s="19">
        <v>1.1363253852218609</v>
      </c>
      <c r="H30" s="19">
        <v>3.947058823529412</v>
      </c>
      <c r="I30" s="19">
        <v>1.1054558871401468</v>
      </c>
      <c r="J30" s="19">
        <v>4.3674698795180724</v>
      </c>
      <c r="K30" s="19">
        <v>0.9164633516103271</v>
      </c>
      <c r="L30" s="19">
        <v>4.2267441860465116</v>
      </c>
      <c r="M30" s="19">
        <v>1.1085973877358071</v>
      </c>
      <c r="N30" s="19">
        <v>3.8362573099415203</v>
      </c>
      <c r="O30" s="19">
        <v>1.3047767550278306</v>
      </c>
      <c r="P30" s="19">
        <v>3.9421965317919074</v>
      </c>
      <c r="Q30" s="19">
        <v>1.1243136545060861</v>
      </c>
      <c r="R30" s="19">
        <v>4.0282396189143972</v>
      </c>
      <c r="S30" s="19">
        <v>3.5556078604281218</v>
      </c>
      <c r="T30" s="19">
        <v>3.3793908906445758</v>
      </c>
      <c r="U30" s="13">
        <v>2</v>
      </c>
      <c r="V30" s="15">
        <f t="shared" si="1"/>
        <v>5.7142857142857141E-2</v>
      </c>
      <c r="W30" s="13">
        <v>6</v>
      </c>
      <c r="X30" s="8">
        <f t="shared" si="2"/>
        <v>0.17142857142857143</v>
      </c>
      <c r="Y30" s="13">
        <v>27</v>
      </c>
      <c r="Z30" s="8">
        <f t="shared" si="3"/>
        <v>0.77142857142857146</v>
      </c>
    </row>
    <row r="31" spans="1:26" ht="12.75" x14ac:dyDescent="0.2">
      <c r="A31" s="48" t="s">
        <v>93</v>
      </c>
      <c r="B31" s="57">
        <v>11</v>
      </c>
      <c r="C31" s="13">
        <v>0</v>
      </c>
      <c r="D31" s="7">
        <f t="shared" si="0"/>
        <v>0</v>
      </c>
      <c r="E31" s="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v>4.3423353909465021</v>
      </c>
      <c r="T31" s="19">
        <v>3.7345087709867584</v>
      </c>
      <c r="V31" s="15"/>
      <c r="W31" s="13"/>
      <c r="X31" s="8"/>
      <c r="Y31" s="13"/>
      <c r="Z31" s="8"/>
    </row>
    <row r="32" spans="1:26" ht="12.75" x14ac:dyDescent="0.2">
      <c r="A32" t="s">
        <v>94</v>
      </c>
      <c r="B32" s="42">
        <v>4</v>
      </c>
      <c r="C32" s="13">
        <v>3</v>
      </c>
      <c r="D32" s="7">
        <f t="shared" si="0"/>
        <v>0.75</v>
      </c>
      <c r="E32" s="8">
        <v>1</v>
      </c>
      <c r="F32" s="19">
        <v>4.7</v>
      </c>
      <c r="G32" s="19">
        <v>0.6749485577105524</v>
      </c>
      <c r="H32" s="19">
        <v>4.8</v>
      </c>
      <c r="I32" s="19">
        <v>0.63245553203367533</v>
      </c>
      <c r="J32" s="19">
        <v>4.8</v>
      </c>
      <c r="K32" s="19">
        <v>0.63245553203367533</v>
      </c>
      <c r="L32" s="19">
        <v>5</v>
      </c>
      <c r="M32" s="19">
        <v>0</v>
      </c>
      <c r="N32" s="19">
        <v>4.9000000000000004</v>
      </c>
      <c r="O32" s="19">
        <v>0.31622776601683894</v>
      </c>
      <c r="P32" s="19">
        <v>4.8</v>
      </c>
      <c r="Q32" s="19">
        <v>0.63245553203367533</v>
      </c>
      <c r="R32" s="19">
        <v>4.8333333333333339</v>
      </c>
      <c r="S32" s="19">
        <v>4.416666666666667</v>
      </c>
      <c r="T32" s="19">
        <v>4.4285714285714279</v>
      </c>
      <c r="V32" s="15">
        <f t="shared" si="1"/>
        <v>0</v>
      </c>
      <c r="W32" s="13"/>
      <c r="X32" s="8">
        <f t="shared" si="2"/>
        <v>0</v>
      </c>
      <c r="Y32" s="13">
        <v>3</v>
      </c>
      <c r="Z32" s="8">
        <f t="shared" si="3"/>
        <v>1</v>
      </c>
    </row>
    <row r="33" spans="1:26" ht="12.75" x14ac:dyDescent="0.2">
      <c r="A33" t="s">
        <v>95</v>
      </c>
      <c r="B33" s="42">
        <v>15</v>
      </c>
      <c r="C33" s="13">
        <v>10</v>
      </c>
      <c r="D33" s="7">
        <f t="shared" si="0"/>
        <v>0.66666666666666663</v>
      </c>
      <c r="E33" s="8">
        <v>1</v>
      </c>
      <c r="F33" s="19">
        <v>4.68</v>
      </c>
      <c r="G33" s="19">
        <v>0.69041050590693431</v>
      </c>
      <c r="H33" s="19">
        <v>4.4000000000000004</v>
      </c>
      <c r="I33" s="19">
        <v>1.2247448713915889</v>
      </c>
      <c r="J33" s="19">
        <v>4.6399999999999997</v>
      </c>
      <c r="K33" s="19">
        <v>1.075484386993445</v>
      </c>
      <c r="L33" s="19">
        <v>4.84</v>
      </c>
      <c r="M33" s="19">
        <v>0.37416573867739489</v>
      </c>
      <c r="N33" s="19">
        <v>4.8</v>
      </c>
      <c r="O33" s="19">
        <v>0.5</v>
      </c>
      <c r="P33" s="19">
        <v>4.6399999999999997</v>
      </c>
      <c r="Q33" s="19">
        <v>0.69999999999999973</v>
      </c>
      <c r="R33" s="19">
        <v>4.666666666666667</v>
      </c>
      <c r="S33" s="19">
        <v>4.8166666666666664</v>
      </c>
      <c r="T33" s="19">
        <v>4.5</v>
      </c>
      <c r="V33" s="15">
        <f t="shared" si="1"/>
        <v>0</v>
      </c>
      <c r="W33" s="13">
        <v>1</v>
      </c>
      <c r="X33" s="8">
        <f t="shared" si="2"/>
        <v>0.1</v>
      </c>
      <c r="Y33" s="13">
        <v>9</v>
      </c>
      <c r="Z33" s="8">
        <f t="shared" si="3"/>
        <v>0.9</v>
      </c>
    </row>
    <row r="34" spans="1:26" ht="12.75" x14ac:dyDescent="0.2">
      <c r="A34" t="s">
        <v>96</v>
      </c>
      <c r="B34" s="42">
        <v>18</v>
      </c>
      <c r="C34" s="13">
        <v>15</v>
      </c>
      <c r="D34" s="7">
        <f t="shared" si="0"/>
        <v>0.83333333333333337</v>
      </c>
      <c r="E34" s="8">
        <v>1</v>
      </c>
      <c r="F34" s="19">
        <v>4.1730769230769234</v>
      </c>
      <c r="G34" s="19">
        <v>1.1835664588836021</v>
      </c>
      <c r="H34" s="19">
        <v>4.6170212765957448</v>
      </c>
      <c r="I34" s="19">
        <v>0.8223294454953991</v>
      </c>
      <c r="J34" s="19">
        <v>4.634615384615385</v>
      </c>
      <c r="K34" s="19">
        <v>0.90810827189502263</v>
      </c>
      <c r="L34" s="19">
        <v>4.6862745098039218</v>
      </c>
      <c r="M34" s="19">
        <v>0.78715172815490619</v>
      </c>
      <c r="N34" s="19">
        <v>4.2884615384615383</v>
      </c>
      <c r="O34" s="19">
        <v>1.2732009754873344</v>
      </c>
      <c r="P34" s="19">
        <v>4.4038461538461542</v>
      </c>
      <c r="Q34" s="19">
        <v>1.1420589487999013</v>
      </c>
      <c r="R34" s="19">
        <v>4.4672159643999443</v>
      </c>
      <c r="S34" s="19">
        <v>4.1778200965700973</v>
      </c>
      <c r="T34" s="19">
        <v>4.516845557543232</v>
      </c>
      <c r="V34" s="15">
        <f t="shared" si="1"/>
        <v>0</v>
      </c>
      <c r="W34" s="13"/>
      <c r="X34" s="8">
        <f t="shared" si="2"/>
        <v>0</v>
      </c>
      <c r="Y34" s="13">
        <v>15</v>
      </c>
      <c r="Z34" s="8">
        <f t="shared" si="3"/>
        <v>1</v>
      </c>
    </row>
    <row r="35" spans="1:26" ht="12.75" x14ac:dyDescent="0.2">
      <c r="A35" t="s">
        <v>97</v>
      </c>
      <c r="B35" s="42">
        <v>13</v>
      </c>
      <c r="C35" s="13">
        <v>9</v>
      </c>
      <c r="D35" s="7">
        <f t="shared" si="0"/>
        <v>0.69230769230769229</v>
      </c>
      <c r="E35" s="8">
        <v>1</v>
      </c>
      <c r="F35" s="19">
        <v>4.916666666666667</v>
      </c>
      <c r="G35" s="19">
        <v>0.40824829046386507</v>
      </c>
      <c r="H35" s="19">
        <v>4.8636363636363633</v>
      </c>
      <c r="I35" s="19">
        <v>0.35125008665710655</v>
      </c>
      <c r="J35" s="19">
        <v>4.875</v>
      </c>
      <c r="K35" s="19">
        <v>0.44842720314644063</v>
      </c>
      <c r="L35" s="19">
        <v>4.7391304347826084</v>
      </c>
      <c r="M35" s="19">
        <v>0.68870044315018109</v>
      </c>
      <c r="N35" s="19">
        <v>4.75</v>
      </c>
      <c r="O35" s="19">
        <v>0.67566392469217618</v>
      </c>
      <c r="P35" s="19">
        <v>4.875</v>
      </c>
      <c r="Q35" s="19">
        <v>0.44842720314644063</v>
      </c>
      <c r="R35" s="19">
        <v>4.8365722441809398</v>
      </c>
      <c r="S35" s="19">
        <v>4.6690586419753091</v>
      </c>
      <c r="T35" s="19">
        <v>5</v>
      </c>
      <c r="V35" s="15">
        <f t="shared" si="1"/>
        <v>0</v>
      </c>
      <c r="W35" s="13"/>
      <c r="X35" s="8">
        <f t="shared" si="2"/>
        <v>0</v>
      </c>
      <c r="Y35" s="13">
        <v>9</v>
      </c>
      <c r="Z35" s="8">
        <f t="shared" si="3"/>
        <v>1</v>
      </c>
    </row>
    <row r="36" spans="1:26" ht="12.75" x14ac:dyDescent="0.2">
      <c r="A36" t="s">
        <v>98</v>
      </c>
      <c r="B36" s="42">
        <v>20</v>
      </c>
      <c r="C36" s="13">
        <v>19</v>
      </c>
      <c r="D36" s="7">
        <f t="shared" si="0"/>
        <v>0.95</v>
      </c>
      <c r="E36" s="8">
        <v>1</v>
      </c>
      <c r="F36" s="19">
        <v>4.26</v>
      </c>
      <c r="G36" s="19">
        <v>1.2277926321145389</v>
      </c>
      <c r="H36" s="19">
        <v>4.3232323232323235</v>
      </c>
      <c r="I36" s="19">
        <v>1.1851830378596637</v>
      </c>
      <c r="J36" s="19">
        <v>4.58</v>
      </c>
      <c r="K36" s="19">
        <v>1.0168281044205039</v>
      </c>
      <c r="L36" s="19">
        <v>4.5599999999999996</v>
      </c>
      <c r="M36" s="19">
        <v>1.057154557089812</v>
      </c>
      <c r="N36" s="19">
        <v>4.24</v>
      </c>
      <c r="O36" s="19">
        <v>1.400721314901791</v>
      </c>
      <c r="P36" s="19">
        <v>4.42</v>
      </c>
      <c r="Q36" s="19">
        <v>1.1297626460295256</v>
      </c>
      <c r="R36" s="19">
        <v>4.3972053872053882</v>
      </c>
      <c r="S36" s="19">
        <v>4.2196434583934588</v>
      </c>
      <c r="T36" s="19">
        <v>4.3120007924479458</v>
      </c>
      <c r="U36" s="13">
        <v>3</v>
      </c>
      <c r="V36" s="15">
        <f t="shared" si="1"/>
        <v>0.15789473684210525</v>
      </c>
      <c r="W36" s="13">
        <v>1</v>
      </c>
      <c r="X36" s="8">
        <f t="shared" si="2"/>
        <v>5.2631578947368418E-2</v>
      </c>
      <c r="Y36" s="13">
        <v>15</v>
      </c>
      <c r="Z36" s="8">
        <f t="shared" si="3"/>
        <v>0.78947368421052633</v>
      </c>
    </row>
    <row r="37" spans="1:26" ht="12.75" x14ac:dyDescent="0.2">
      <c r="A37" t="s">
        <v>99</v>
      </c>
      <c r="B37" s="42">
        <v>18</v>
      </c>
      <c r="C37" s="13">
        <v>17</v>
      </c>
      <c r="D37" s="7">
        <f t="shared" si="0"/>
        <v>0.94444444444444442</v>
      </c>
      <c r="E37" s="8">
        <v>1</v>
      </c>
      <c r="F37" s="19">
        <v>3.9459459459459461</v>
      </c>
      <c r="G37" s="19">
        <v>1.2921992376483085</v>
      </c>
      <c r="H37" s="19">
        <v>3.9633027522935782</v>
      </c>
      <c r="I37" s="19">
        <v>1.2392247091284849</v>
      </c>
      <c r="J37" s="19">
        <v>4.1891891891891895</v>
      </c>
      <c r="K37" s="19">
        <v>1.1161094237126781</v>
      </c>
      <c r="L37" s="19">
        <v>4.2252252252252251</v>
      </c>
      <c r="M37" s="19">
        <v>1.1884648974407335</v>
      </c>
      <c r="N37" s="19">
        <v>3.8738738738738738</v>
      </c>
      <c r="O37" s="19">
        <v>1.3219621581512639</v>
      </c>
      <c r="P37" s="19">
        <v>3.9099099099099099</v>
      </c>
      <c r="Q37" s="19">
        <v>1.3111379481514212</v>
      </c>
      <c r="R37" s="19">
        <v>4.0179078160729533</v>
      </c>
      <c r="S37" s="19">
        <v>4.3282285174119544</v>
      </c>
      <c r="T37" s="19">
        <v>4.075520833333333</v>
      </c>
      <c r="V37" s="15">
        <f t="shared" si="1"/>
        <v>0</v>
      </c>
      <c r="W37" s="13">
        <v>4</v>
      </c>
      <c r="X37" s="8">
        <f t="shared" si="2"/>
        <v>0.23529411764705882</v>
      </c>
      <c r="Y37" s="13">
        <v>13</v>
      </c>
      <c r="Z37" s="8">
        <f t="shared" si="3"/>
        <v>0.76470588235294112</v>
      </c>
    </row>
    <row r="38" spans="1:26" ht="12.75" x14ac:dyDescent="0.2">
      <c r="A38" s="48" t="s">
        <v>100</v>
      </c>
      <c r="B38" s="57">
        <v>7</v>
      </c>
      <c r="D38" s="7"/>
      <c r="E38" s="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v>4.7027777777777784</v>
      </c>
      <c r="T38" s="19">
        <v>4.6992393695014663</v>
      </c>
      <c r="V38" s="15"/>
      <c r="W38" s="13"/>
      <c r="X38" s="8"/>
      <c r="Y38" s="13"/>
      <c r="Z38" s="8"/>
    </row>
    <row r="39" spans="1:26" ht="12.75" x14ac:dyDescent="0.2">
      <c r="A39" t="s">
        <v>101</v>
      </c>
      <c r="B39" s="42">
        <v>17</v>
      </c>
      <c r="C39" s="13">
        <v>14</v>
      </c>
      <c r="D39" s="7">
        <f t="shared" si="0"/>
        <v>0.82352941176470584</v>
      </c>
      <c r="E39" s="8">
        <v>1</v>
      </c>
      <c r="F39" s="19">
        <v>4.020833333333333</v>
      </c>
      <c r="G39" s="19">
        <v>1.1937707704925049</v>
      </c>
      <c r="H39" s="19">
        <v>4.3023255813953485</v>
      </c>
      <c r="I39" s="19">
        <v>1.0586353237143209</v>
      </c>
      <c r="J39" s="19">
        <v>4.2340425531914896</v>
      </c>
      <c r="K39" s="19">
        <v>1.3057192913161235</v>
      </c>
      <c r="L39" s="19">
        <v>4.3125</v>
      </c>
      <c r="M39" s="19">
        <v>1.3233781724186184</v>
      </c>
      <c r="N39" s="19">
        <v>4.166666666666667</v>
      </c>
      <c r="O39" s="19">
        <v>1.2087153956996732</v>
      </c>
      <c r="P39" s="19">
        <v>4.125</v>
      </c>
      <c r="Q39" s="19">
        <v>1.2985261694574959</v>
      </c>
      <c r="R39" s="19">
        <v>4.1935613557644738</v>
      </c>
      <c r="S39" s="19">
        <v>4.1255952380952383</v>
      </c>
      <c r="T39" s="19">
        <v>4.2693372879008917</v>
      </c>
      <c r="U39" s="13">
        <v>2</v>
      </c>
      <c r="V39" s="15">
        <f t="shared" si="1"/>
        <v>0.14285714285714285</v>
      </c>
      <c r="W39" s="13"/>
      <c r="X39" s="8">
        <f t="shared" si="2"/>
        <v>0</v>
      </c>
      <c r="Y39" s="13">
        <v>12</v>
      </c>
      <c r="Z39" s="8">
        <f t="shared" si="3"/>
        <v>0.8571428571428571</v>
      </c>
    </row>
    <row r="40" spans="1:26" ht="12.75" x14ac:dyDescent="0.2">
      <c r="A40" t="s">
        <v>102</v>
      </c>
      <c r="B40" s="42">
        <v>12</v>
      </c>
      <c r="C40" s="13">
        <v>11</v>
      </c>
      <c r="D40" s="7">
        <f t="shared" si="0"/>
        <v>0.91666666666666663</v>
      </c>
      <c r="E40" s="8">
        <v>0.95</v>
      </c>
      <c r="F40" s="19">
        <v>4.5454545454545459</v>
      </c>
      <c r="G40" s="19">
        <v>0.97117548269188536</v>
      </c>
      <c r="H40" s="19">
        <v>4.76</v>
      </c>
      <c r="I40" s="19">
        <v>0.5228129047119352</v>
      </c>
      <c r="J40" s="19">
        <v>4.4545454545454541</v>
      </c>
      <c r="K40" s="19">
        <v>1.1205720941473674</v>
      </c>
      <c r="L40" s="19">
        <v>4.6363636363636367</v>
      </c>
      <c r="M40" s="19">
        <v>0.82227511432388811</v>
      </c>
      <c r="N40" s="19">
        <v>4.6363636363636367</v>
      </c>
      <c r="O40" s="19">
        <v>0.78334945180064008</v>
      </c>
      <c r="P40" s="19">
        <v>4.7575757575757578</v>
      </c>
      <c r="Q40" s="19">
        <v>0.5018903659106615</v>
      </c>
      <c r="R40" s="19">
        <v>4.6317171717171712</v>
      </c>
      <c r="S40" s="19">
        <v>4.3743205868205868</v>
      </c>
      <c r="T40" s="19">
        <v>4.5836956521739136</v>
      </c>
      <c r="V40" s="15">
        <f t="shared" si="1"/>
        <v>0</v>
      </c>
      <c r="W40" s="13"/>
      <c r="X40" s="8">
        <f t="shared" si="2"/>
        <v>0</v>
      </c>
      <c r="Y40" s="13">
        <v>11</v>
      </c>
      <c r="Z40" s="8">
        <f t="shared" si="3"/>
        <v>1</v>
      </c>
    </row>
    <row r="41" spans="1:26" ht="24.75" customHeight="1" x14ac:dyDescent="0.2">
      <c r="A41" s="26" t="s">
        <v>26</v>
      </c>
      <c r="B41" s="43"/>
      <c r="C41" s="44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9"/>
      <c r="S41" s="19"/>
      <c r="T41" s="19"/>
      <c r="U41" s="25"/>
      <c r="V41" s="15"/>
      <c r="W41" s="13"/>
      <c r="X41" s="8"/>
      <c r="Y41" s="25"/>
      <c r="Z41" s="8"/>
    </row>
    <row r="42" spans="1:26" x14ac:dyDescent="0.2">
      <c r="A42" s="20" t="s">
        <v>27</v>
      </c>
      <c r="B42" s="43">
        <f>SUM(B28,B13,B35,B39,B40,B38)</f>
        <v>69</v>
      </c>
      <c r="C42" s="43">
        <f>SUM(C28,C13,C35,C39,C40,C38)</f>
        <v>48</v>
      </c>
      <c r="D42" s="7">
        <f t="shared" ref="D42:D47" si="4">C42/B42</f>
        <v>0.69565217391304346</v>
      </c>
      <c r="E42" s="45">
        <f>AVERAGE(E28,E13,E35,E39,E40)</f>
        <v>0.98555555555555563</v>
      </c>
      <c r="F42" s="19">
        <v>4.452229299363057</v>
      </c>
      <c r="G42" s="19">
        <v>0.95706455501673315</v>
      </c>
      <c r="H42" s="19">
        <v>4.542253521126761</v>
      </c>
      <c r="I42" s="19">
        <v>0.82189229365130378</v>
      </c>
      <c r="J42" s="19">
        <v>4.5705128205128203</v>
      </c>
      <c r="K42" s="19">
        <v>0.98447418083858318</v>
      </c>
      <c r="L42" s="19">
        <v>4.630573248407643</v>
      </c>
      <c r="M42" s="19">
        <v>0.91488141450851357</v>
      </c>
      <c r="N42" s="19">
        <v>4.5126582278481013</v>
      </c>
      <c r="O42" s="19">
        <v>0.94253582453770268</v>
      </c>
      <c r="P42" s="19">
        <v>4.5949367088607591</v>
      </c>
      <c r="Q42" s="19">
        <v>0.88179012107460542</v>
      </c>
      <c r="R42" s="19">
        <v>4.5505273043531895</v>
      </c>
      <c r="S42" s="19">
        <v>4.3064255121240418</v>
      </c>
      <c r="T42" s="19">
        <v>4.3309349437888924</v>
      </c>
      <c r="U42" s="25">
        <f>SUM(U28,U13,U35,U39,U40)</f>
        <v>2</v>
      </c>
      <c r="V42" s="15">
        <f t="shared" ref="V42:V47" si="5">U42/C42</f>
        <v>4.1666666666666664E-2</v>
      </c>
      <c r="W42" s="13">
        <f>SUM(W28,W13,W35,W39,W40)</f>
        <v>0</v>
      </c>
      <c r="X42" s="8">
        <f t="shared" ref="X42:X47" si="6">W42/C42</f>
        <v>0</v>
      </c>
      <c r="Y42" s="25">
        <f>SUM(Y28,Y13,Y35,Y39,Y40)</f>
        <v>46</v>
      </c>
      <c r="Z42" s="8">
        <f t="shared" ref="Z42:Z47" si="7">Y42/C42</f>
        <v>0.95833333333333337</v>
      </c>
    </row>
    <row r="43" spans="1:26" x14ac:dyDescent="0.2">
      <c r="A43" s="20" t="s">
        <v>28</v>
      </c>
      <c r="B43" s="43">
        <f>SUM(B8,B22,B29,B27,B24)</f>
        <v>54</v>
      </c>
      <c r="C43" s="43">
        <f>SUM(C8,C22,C29,C27,C24)</f>
        <v>19</v>
      </c>
      <c r="D43" s="7">
        <f t="shared" si="4"/>
        <v>0.35185185185185186</v>
      </c>
      <c r="E43" s="45">
        <f>AVERAGE(E8,E22,E29)</f>
        <v>1</v>
      </c>
      <c r="F43" s="19">
        <v>3.9701492537313432</v>
      </c>
      <c r="G43" s="19">
        <v>1.2073727053964249</v>
      </c>
      <c r="H43" s="19">
        <v>4.04</v>
      </c>
      <c r="I43" s="19">
        <v>1.291410831410311</v>
      </c>
      <c r="J43" s="19">
        <v>4.3939393939393936</v>
      </c>
      <c r="K43" s="19">
        <v>0.99431648821771756</v>
      </c>
      <c r="L43" s="19">
        <v>4.5</v>
      </c>
      <c r="M43" s="19">
        <v>1.0387239134731869</v>
      </c>
      <c r="N43" s="19">
        <v>4.0671641791044779</v>
      </c>
      <c r="O43" s="19">
        <v>1.3275437276347641</v>
      </c>
      <c r="P43" s="19">
        <v>4.0373134328358207</v>
      </c>
      <c r="Q43" s="19">
        <v>1.2287698868607568</v>
      </c>
      <c r="R43" s="19">
        <v>4.1680943766018386</v>
      </c>
      <c r="S43" s="19">
        <v>4.2725928700928701</v>
      </c>
      <c r="T43" s="19">
        <v>4.1751543209876543</v>
      </c>
      <c r="U43" s="25">
        <f>SUM(U8,U22,U29)</f>
        <v>1</v>
      </c>
      <c r="V43" s="15">
        <f t="shared" si="5"/>
        <v>5.2631578947368418E-2</v>
      </c>
      <c r="W43" s="13">
        <f>SUM(W8,W22,W29)</f>
        <v>2</v>
      </c>
      <c r="X43" s="8">
        <f t="shared" si="6"/>
        <v>0.10526315789473684</v>
      </c>
      <c r="Y43" s="25">
        <f>SUM(Y8,Y22,Y29)</f>
        <v>16</v>
      </c>
      <c r="Z43" s="8">
        <f t="shared" si="7"/>
        <v>0.84210526315789469</v>
      </c>
    </row>
    <row r="44" spans="1:26" x14ac:dyDescent="0.2">
      <c r="A44" s="20" t="s">
        <v>29</v>
      </c>
      <c r="B44" s="43">
        <f>SUM(B5,B11,B14,B32,B10)</f>
        <v>46</v>
      </c>
      <c r="C44" s="43">
        <f>SUM(C5,C11,C14,C32,C10)</f>
        <v>45</v>
      </c>
      <c r="D44" s="7">
        <f t="shared" si="4"/>
        <v>0.97826086956521741</v>
      </c>
      <c r="E44" s="45">
        <f>AVERAGE(E5,E11,E14,E32,E10)</f>
        <v>0.91997311827956985</v>
      </c>
      <c r="F44" s="19">
        <v>4.3391959798994977</v>
      </c>
      <c r="G44" s="19">
        <v>1.0494193461214756</v>
      </c>
      <c r="H44" s="19">
        <v>4.2155388471177941</v>
      </c>
      <c r="I44" s="19">
        <v>1.1512104828172889</v>
      </c>
      <c r="J44" s="19">
        <v>4.3909774436090228</v>
      </c>
      <c r="K44" s="19">
        <v>0.98609365706050245</v>
      </c>
      <c r="L44" s="19">
        <v>4.53125</v>
      </c>
      <c r="M44" s="19">
        <v>0.87259554004206641</v>
      </c>
      <c r="N44" s="19">
        <v>4.224806201550388</v>
      </c>
      <c r="O44" s="19">
        <v>1.2209758482174631</v>
      </c>
      <c r="P44" s="19">
        <v>4.3224999999999998</v>
      </c>
      <c r="Q44" s="19">
        <v>1.1097624438159099</v>
      </c>
      <c r="R44" s="19">
        <v>4.3373780786961165</v>
      </c>
      <c r="S44" s="19">
        <v>4.311161327988251</v>
      </c>
      <c r="T44" s="19">
        <v>4.4495894254968666</v>
      </c>
      <c r="U44" s="25">
        <f>SUM(U5,U11,U14,U32,U10)</f>
        <v>1</v>
      </c>
      <c r="V44" s="15">
        <f t="shared" si="5"/>
        <v>2.2222222222222223E-2</v>
      </c>
      <c r="W44" s="13">
        <f>SUM(W5,W11,W14,W32,W10)</f>
        <v>2</v>
      </c>
      <c r="X44" s="8">
        <f t="shared" si="6"/>
        <v>4.4444444444444446E-2</v>
      </c>
      <c r="Y44" s="25">
        <f>SUM(Y5,Y11,Y14,Y32,Y10)</f>
        <v>42</v>
      </c>
      <c r="Z44" s="8">
        <f t="shared" si="7"/>
        <v>0.93333333333333335</v>
      </c>
    </row>
    <row r="45" spans="1:26" x14ac:dyDescent="0.2">
      <c r="A45" s="20" t="s">
        <v>30</v>
      </c>
      <c r="B45" s="43">
        <f>SUM(B3,B4,B7,B12,B21,B33,B34,B36,B37)</f>
        <v>163</v>
      </c>
      <c r="C45" s="43">
        <f>SUM(C3,C4,C7,C12,C21,C33,C34,C36,C37)</f>
        <v>148</v>
      </c>
      <c r="D45" s="7">
        <f t="shared" si="4"/>
        <v>0.90797546012269936</v>
      </c>
      <c r="E45" s="45">
        <f>AVERAGE(E3,E4,E7,E12,E21,E33,E34,E36,E37)</f>
        <v>0.99145759753176632</v>
      </c>
      <c r="F45" s="46">
        <v>4.0949759119064009</v>
      </c>
      <c r="G45" s="46">
        <v>1.1662415569915503</v>
      </c>
      <c r="H45" s="46">
        <v>4.1272030651340996</v>
      </c>
      <c r="I45" s="46">
        <v>1.2029119484895057</v>
      </c>
      <c r="J45" s="46">
        <v>4.3205841446453404</v>
      </c>
      <c r="K45" s="46">
        <v>1.0423231337658039</v>
      </c>
      <c r="L45" s="46">
        <v>4.5589248793935218</v>
      </c>
      <c r="M45" s="46">
        <v>0.88110898884024069</v>
      </c>
      <c r="N45" s="46">
        <v>3.9675414364640882</v>
      </c>
      <c r="O45" s="46">
        <v>1.3413508666848479</v>
      </c>
      <c r="P45" s="46">
        <v>4.1472011057360056</v>
      </c>
      <c r="Q45" s="46">
        <v>1.1551933862634547</v>
      </c>
      <c r="R45" s="19">
        <v>4.2027384238799099</v>
      </c>
      <c r="S45" s="19">
        <v>4.252930245513431</v>
      </c>
      <c r="T45" s="19">
        <v>4.0659090940989442</v>
      </c>
      <c r="U45" s="25">
        <f>SUM(U3,U4,U7,U12,U21,U33,U34,U36,U37)</f>
        <v>3</v>
      </c>
      <c r="V45" s="15">
        <f t="shared" si="5"/>
        <v>2.0270270270270271E-2</v>
      </c>
      <c r="W45" s="25">
        <f>SUM(W3,W4,W7,W12,W21,W33,W34,W36,W37)</f>
        <v>12</v>
      </c>
      <c r="X45" s="8">
        <f t="shared" si="6"/>
        <v>8.1081081081081086E-2</v>
      </c>
      <c r="Y45" s="25">
        <f>SUM(Y3,Y4,Y7,Y12,Y21,Y33,Y34,Y36,Y37)</f>
        <v>133</v>
      </c>
      <c r="Z45" s="8">
        <f t="shared" si="7"/>
        <v>0.89864864864864868</v>
      </c>
    </row>
    <row r="46" spans="1:26" x14ac:dyDescent="0.2">
      <c r="A46" s="20" t="s">
        <v>31</v>
      </c>
      <c r="B46" s="43">
        <f>SUM(B6,B9,B15,B16,B18,B19,B20,B23,B25,B26,B30,B31,B17)</f>
        <v>288</v>
      </c>
      <c r="C46" s="43">
        <f>SUM(C6,C9,C15,C16,C18,C19,C20,C23,C25,C26,C30,C31,C17)</f>
        <v>180</v>
      </c>
      <c r="D46" s="7">
        <f t="shared" si="4"/>
        <v>0.625</v>
      </c>
      <c r="E46" s="45">
        <f>AVERAGE(E6,E9,E15,E16,E18,E19,E20,E23,E25,E26,E30)</f>
        <v>0.99256258898829053</v>
      </c>
      <c r="F46" s="19">
        <v>3.6732751784298174</v>
      </c>
      <c r="G46" s="19">
        <v>1.4313356437294449</v>
      </c>
      <c r="H46" s="19">
        <v>3.7740066225165565</v>
      </c>
      <c r="I46" s="19">
        <v>1.3808081540169459</v>
      </c>
      <c r="J46" s="19">
        <v>3.9420529801324502</v>
      </c>
      <c r="K46" s="19">
        <v>1.3965111305336779</v>
      </c>
      <c r="L46" s="19">
        <v>4.0230891719745223</v>
      </c>
      <c r="M46" s="19">
        <v>1.3933051118371402</v>
      </c>
      <c r="N46" s="19">
        <v>3.6365079365079365</v>
      </c>
      <c r="O46" s="19">
        <v>1.5274872644531048</v>
      </c>
      <c r="P46" s="19">
        <v>3.6938449240607514</v>
      </c>
      <c r="Q46" s="19">
        <v>1.4022104281213337</v>
      </c>
      <c r="R46" s="19">
        <v>3.7904628022703393</v>
      </c>
      <c r="S46" s="19">
        <v>4.1125994597733895</v>
      </c>
      <c r="T46" s="19">
        <v>3.8519780044586103</v>
      </c>
      <c r="U46" s="25">
        <f>SUM(U6,U9,U15,U16,U18,U19,U20,U23,U25,U26,U30)</f>
        <v>11</v>
      </c>
      <c r="V46" s="15">
        <f t="shared" si="5"/>
        <v>6.1111111111111109E-2</v>
      </c>
      <c r="W46" s="13">
        <f>SUM(W6,W9,W15,W16,W18,W19,W20,W23,W25,W26,W30)</f>
        <v>42</v>
      </c>
      <c r="X46" s="8">
        <f t="shared" si="6"/>
        <v>0.23333333333333334</v>
      </c>
      <c r="Y46" s="25">
        <f>SUM(Y6,Y9,Y15,Y16,Y18,Y19,Y20,Y23,Y25,Y26,Y30)</f>
        <v>127</v>
      </c>
      <c r="Z46" s="8">
        <f t="shared" si="7"/>
        <v>0.7055555555555556</v>
      </c>
    </row>
    <row r="47" spans="1:26" s="12" customFormat="1" ht="24" customHeight="1" x14ac:dyDescent="0.2">
      <c r="A47" s="27" t="s">
        <v>24</v>
      </c>
      <c r="B47" s="10">
        <f>SUM(B3:B40)</f>
        <v>620</v>
      </c>
      <c r="C47" s="10">
        <f>SUM(C3:C40)</f>
        <v>440</v>
      </c>
      <c r="D47" s="35">
        <f t="shared" si="4"/>
        <v>0.70967741935483875</v>
      </c>
      <c r="E47" s="52">
        <f>AVERAGE(E3:E40)</f>
        <v>0.98087727957068849</v>
      </c>
      <c r="F47" s="37">
        <v>3.9788421980605349</v>
      </c>
      <c r="G47" s="37">
        <v>1.2777750906643421</v>
      </c>
      <c r="H47" s="37">
        <v>4.0191884240327145</v>
      </c>
      <c r="I47" s="37">
        <v>1.274209179360732</v>
      </c>
      <c r="J47" s="37">
        <v>4.2064206420642067</v>
      </c>
      <c r="K47" s="37">
        <v>1.1906980659393214</v>
      </c>
      <c r="L47" s="37">
        <v>4.3577764636309873</v>
      </c>
      <c r="M47" s="37">
        <v>1.1346874766323523</v>
      </c>
      <c r="N47" s="37">
        <v>3.90315913788013</v>
      </c>
      <c r="O47" s="37">
        <v>1.4054400463660202</v>
      </c>
      <c r="P47" s="37">
        <v>4.0171091445427729</v>
      </c>
      <c r="Q47" s="37">
        <v>1.2677779937717957</v>
      </c>
      <c r="R47" s="37">
        <v>4.0804160017018907</v>
      </c>
      <c r="S47" s="37">
        <v>4.192247218406064</v>
      </c>
      <c r="T47" s="37">
        <v>3.8563365604859143</v>
      </c>
      <c r="U47" s="14">
        <f>SUM(U3:U40)</f>
        <v>18</v>
      </c>
      <c r="V47" s="16">
        <f t="shared" si="5"/>
        <v>4.0909090909090909E-2</v>
      </c>
      <c r="W47" s="10">
        <f>SUM(W3:W40)</f>
        <v>58</v>
      </c>
      <c r="X47" s="11">
        <f t="shared" si="6"/>
        <v>0.13181818181818181</v>
      </c>
      <c r="Y47" s="10">
        <f>SUM(Y3:Y40)</f>
        <v>364</v>
      </c>
      <c r="Z47" s="11">
        <f t="shared" si="7"/>
        <v>0.82727272727272727</v>
      </c>
    </row>
    <row r="48" spans="1:26" x14ac:dyDescent="0.2">
      <c r="C48" s="44"/>
      <c r="D48" s="18"/>
      <c r="E48" s="11"/>
    </row>
    <row r="49" spans="3:16" x14ac:dyDescent="0.2">
      <c r="C49" s="44"/>
      <c r="P49" s="9" t="s">
        <v>119</v>
      </c>
    </row>
  </sheetData>
  <mergeCells count="4">
    <mergeCell ref="W2:X2"/>
    <mergeCell ref="Y2:Z2"/>
    <mergeCell ref="U1:Z1"/>
    <mergeCell ref="U2:V2"/>
  </mergeCells>
  <phoneticPr fontId="0" type="noConversion"/>
  <pageMargins left="0.47244094488188981" right="0.27559055118110237" top="0.51181102362204722" bottom="0.43307086614173229" header="0" footer="0"/>
  <pageSetup paperSize="9" scale="25" fitToHeight="0" orientation="landscape" r:id="rId1"/>
  <headerFooter alignWithMargins="0">
    <oddHeader>&amp;C&amp;"Arial,Negrita"&amp;12RESULTADOS FINALES POSTGRADO 2018-2019
ENCUESTA DE PROFESOR</oddHeader>
  </headerFooter>
  <ignoredErrors>
    <ignoredError sqref="X47 D47 D42:D46 X42:X46" formula="1"/>
    <ignoredError sqref="V3 V41" unlockedFormula="1"/>
    <ignoredError sqref="V47 V42:V46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E6E27D2F-2BC9-463C-91FF-255687B94374}"/>
</file>

<file path=customXml/itemProps2.xml><?xml version="1.0" encoding="utf-8"?>
<ds:datastoreItem xmlns:ds="http://schemas.openxmlformats.org/officeDocument/2006/customXml" ds:itemID="{1CA72E7D-CF9E-4D71-9D27-E4A0D8321182}"/>
</file>

<file path=customXml/itemProps3.xml><?xml version="1.0" encoding="utf-8"?>
<ds:datastoreItem xmlns:ds="http://schemas.openxmlformats.org/officeDocument/2006/customXml" ds:itemID="{95F44318-D1F9-40C2-9129-B2F1BF1A7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Portada</vt:lpstr>
      <vt:lpstr>Preguntas</vt:lpstr>
      <vt:lpstr>Valoración ASIGNATURAS</vt:lpstr>
      <vt:lpstr>Valoración PROFESORADO</vt:lpstr>
      <vt:lpstr>'Valoración ASIGNATURAS'!Títulos_a_imprimir</vt:lpstr>
      <vt:lpstr>'Valoración PROFESORADO'!Títulos_a_imprimir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Calidad</dc:creator>
  <cp:lastModifiedBy>Gil Sopeña, Pedro</cp:lastModifiedBy>
  <cp:lastPrinted>2017-09-01T08:24:55Z</cp:lastPrinted>
  <dcterms:created xsi:type="dcterms:W3CDTF">2010-07-21T09:27:48Z</dcterms:created>
  <dcterms:modified xsi:type="dcterms:W3CDTF">2021-03-02T08:58:29Z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